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65521" yWindow="65521" windowWidth="11010" windowHeight="8985" activeTab="0"/>
  </bookViews>
  <sheets>
    <sheet name="Menu" sheetId="1" r:id="rId1"/>
    <sheet name="Metingen aan een transformator" sheetId="2" r:id="rId2"/>
    <sheet name="Energietransport" sheetId="3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<sst xmlns="http://schemas.openxmlformats.org/spreadsheetml/2006/main" count="118" uniqueCount="78">
  <si>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A</t>
  </si>
  <si>
    <t>V</t>
  </si>
  <si>
    <t>Wisselspanning</t>
  </si>
  <si>
    <t>Gelijkspanning</t>
  </si>
  <si>
    <t>»</t>
  </si>
  <si>
    <t>=</t>
  </si>
  <si>
    <t>VOLT</t>
  </si>
  <si>
    <t>W</t>
  </si>
  <si>
    <t>Puit =</t>
  </si>
  <si>
    <t>Np=</t>
  </si>
  <si>
    <t>Ns=</t>
  </si>
  <si>
    <t>Ip=</t>
  </si>
  <si>
    <t>Us=</t>
  </si>
  <si>
    <t>Up=</t>
  </si>
  <si>
    <t>Rs=</t>
  </si>
  <si>
    <t>%</t>
  </si>
  <si>
    <t>Pin =</t>
  </si>
  <si>
    <t>Is =</t>
  </si>
  <si>
    <t>rendement=</t>
  </si>
  <si>
    <t>ll nr</t>
  </si>
  <si>
    <t>rendementsafname per llnr =</t>
  </si>
  <si>
    <t>ideaal?</t>
  </si>
  <si>
    <t>Je nummer =</t>
  </si>
  <si>
    <t>Transformator belasten?</t>
  </si>
  <si>
    <t>Weerstand aansluiten?</t>
  </si>
  <si>
    <t>Max. rustvermogen</t>
  </si>
  <si>
    <t>Bij gebruikte trafo is rustvermogen =</t>
  </si>
  <si>
    <t>totaal rendement =</t>
  </si>
  <si>
    <t>2. Kies je nummer.</t>
  </si>
  <si>
    <t>Ideale transformator?</t>
  </si>
  <si>
    <t>1. Kies een ideale of een reële transformator.</t>
  </si>
  <si>
    <t>Gelijkspanning = 1</t>
  </si>
  <si>
    <t>Zp =gelijkstroomweerstand primaire keten =</t>
  </si>
  <si>
    <t>ruststroom Io = Up/Zp</t>
  </si>
  <si>
    <t>vs01022005</t>
  </si>
  <si>
    <t>De volgende grootheden kun je variëren:</t>
  </si>
  <si>
    <t>Centrale</t>
  </si>
  <si>
    <t>`</t>
  </si>
  <si>
    <t>:</t>
  </si>
  <si>
    <t>a.</t>
  </si>
  <si>
    <t>b.</t>
  </si>
  <si>
    <t>c.</t>
  </si>
  <si>
    <t>d.</t>
  </si>
  <si>
    <t>De primaire spanning.</t>
  </si>
  <si>
    <t>Het aantal primaire windingen.</t>
  </si>
  <si>
    <t>Het aantal secundaire windingen</t>
  </si>
  <si>
    <t>De belastingsweerstand.</t>
  </si>
  <si>
    <t>Het aantal primaire en secundaire windingen van beide transformatoren.</t>
  </si>
  <si>
    <t>De belastingsweerstand (de woonwijk)</t>
  </si>
  <si>
    <t>De weerstand van de transportkabels.</t>
  </si>
  <si>
    <t>1.</t>
  </si>
  <si>
    <t>Onder aan het scherm zie je drie tabs:</t>
  </si>
  <si>
    <t>Menu</t>
  </si>
  <si>
    <t>2.</t>
  </si>
  <si>
    <t>Alle stromen en spanningen kun je meten.</t>
  </si>
  <si>
    <t>Alle stromen en spanningen worden berekend.</t>
  </si>
  <si>
    <t>De (niet-)ideale transformator</t>
  </si>
  <si>
    <t xml:space="preserve"> Metingen aan een transformator</t>
  </si>
  <si>
    <t>Van een ideale en een niet-ideale transformator kun je de volgende grootheden variëren:</t>
  </si>
  <si>
    <t>Met de schuifbalken kun je het aantal windingen, de weerstand van de woonwijk en de spanning in de hoofdwijk instellen.</t>
  </si>
  <si>
    <t>0 - 230</t>
  </si>
  <si>
    <t>100 A- VOEDING</t>
  </si>
  <si>
    <t xml:space="preserve"> </t>
  </si>
  <si>
    <t>4. Zet de voeding aan. Kies gelijk- of wisselspanning.</t>
  </si>
  <si>
    <t>Data</t>
  </si>
  <si>
    <t>zien?</t>
  </si>
  <si>
    <t>J</t>
  </si>
  <si>
    <t>N</t>
  </si>
  <si>
    <r>
      <t>U</t>
    </r>
    <r>
      <rPr>
        <b/>
        <vertAlign val="subscript"/>
        <sz val="23"/>
        <color indexed="48"/>
        <rFont val="Arial"/>
        <family val="2"/>
      </rPr>
      <t>kabel</t>
    </r>
    <r>
      <rPr>
        <b/>
        <sz val="23"/>
        <color indexed="48"/>
        <rFont val="Arial"/>
        <family val="2"/>
      </rPr>
      <t xml:space="preserve"> =</t>
    </r>
  </si>
  <si>
    <r>
      <t>R</t>
    </r>
    <r>
      <rPr>
        <b/>
        <vertAlign val="subscript"/>
        <sz val="23"/>
        <rFont val="Arial"/>
        <family val="2"/>
      </rPr>
      <t>kabel</t>
    </r>
    <r>
      <rPr>
        <b/>
        <sz val="23"/>
        <rFont val="Arial"/>
        <family val="2"/>
      </rPr>
      <t xml:space="preserve"> =</t>
    </r>
  </si>
  <si>
    <r>
      <t>T</t>
    </r>
    <r>
      <rPr>
        <b/>
        <vertAlign val="subscript"/>
        <sz val="23"/>
        <rFont val="Arial"/>
        <family val="2"/>
      </rPr>
      <t>1</t>
    </r>
  </si>
  <si>
    <r>
      <t>T</t>
    </r>
    <r>
      <rPr>
        <b/>
        <vertAlign val="subscript"/>
        <sz val="23"/>
        <rFont val="Arial"/>
        <family val="2"/>
      </rPr>
      <t>2</t>
    </r>
  </si>
  <si>
    <t xml:space="preserve">    Let op de eenheden van de V-meters! (mV, V of kV)</t>
  </si>
  <si>
    <t>Energietransport met hoogspanningsleidingen</t>
  </si>
  <si>
    <t>3. Ja? Stel dan een weerstandswaarde in.</t>
  </si>
  <si>
    <t>6. Doe de waarnemingen.</t>
  </si>
  <si>
    <t>7. Let op de eenheden van de A-meters! (mA, A of kA)</t>
  </si>
  <si>
    <t>5. Met de schuifbalk stel je de gewenste waarde in.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</si>
</sst>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0.000"/>
    <numFmt numFmtId="169" formatCode="0.0000"/>
    <numFmt numFmtId="170" formatCode="0.0E+00"/>
    <numFmt numFmtId="171" formatCode="0.0000000"/>
    <numFmt numFmtId="172" formatCode="0.000000"/>
    <numFmt numFmtId="173" formatCode="0.00000"/>
    <numFmt numFmtId="174" formatCode="0.00000000"/>
    <numFmt numFmtId="175" formatCode="0.0000E+00"/>
    <numFmt numFmtId="176" formatCode="0.000E+00"/>
    <numFmt numFmtId="177" formatCode="0E+00"/>
    <numFmt numFmtId="178" formatCode="#,##0.0_-;#,##0.0\-"/>
    <numFmt numFmtId="179" formatCode="_-* #,##0.0_-;_-* #,##0.0\-;_-* &quot;-&quot;_-;_-@_-"/>
    <numFmt numFmtId="180" formatCode="_-* #,##0.00_-;_-* #,##0.00\-;_-* &quot;-&quot;_-;_-@_-"/>
    <numFmt numFmtId="181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i/>
      <sz val="10"/>
      <name val="Arial"/>
      <family val="2"/>
    </font>
    <font>
      <b/>
      <i/>
      <sz val="2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Symbol"/>
      <family val="1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Symbol"/>
      <family val="1"/>
    </font>
    <font>
      <sz val="28"/>
      <color indexed="10"/>
      <name val="Lucida Handwriting"/>
      <family val="4"/>
    </font>
    <font>
      <b/>
      <i/>
      <sz val="10"/>
      <color indexed="57"/>
      <name val="Times New Roman"/>
      <family val="1"/>
    </font>
    <font>
      <b/>
      <sz val="24"/>
      <name val="Symbol"/>
      <family val="1"/>
    </font>
    <font>
      <sz val="24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sz val="14"/>
      <color indexed="57"/>
      <name val="Arial"/>
      <family val="2"/>
    </font>
    <font>
      <u val="single"/>
      <sz val="14"/>
      <color indexed="57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b/>
      <u val="single"/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Symbol"/>
      <family val="1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23"/>
      <color indexed="48"/>
      <name val="Arial"/>
      <family val="2"/>
    </font>
    <font>
      <b/>
      <vertAlign val="subscript"/>
      <sz val="23"/>
      <color indexed="48"/>
      <name val="Arial"/>
      <family val="2"/>
    </font>
    <font>
      <sz val="23"/>
      <color indexed="48"/>
      <name val="Arial"/>
      <family val="2"/>
    </font>
    <font>
      <b/>
      <sz val="23"/>
      <name val="Arial"/>
      <family val="2"/>
    </font>
    <font>
      <b/>
      <vertAlign val="subscript"/>
      <sz val="23"/>
      <name val="Arial"/>
      <family val="2"/>
    </font>
    <font>
      <sz val="23"/>
      <name val="Arial"/>
      <family val="2"/>
    </font>
    <font>
      <b/>
      <sz val="23"/>
      <name val="Symbol"/>
      <family val="1"/>
    </font>
    <font>
      <b/>
      <sz val="23"/>
      <color indexed="10"/>
      <name val="Arial"/>
      <family val="2"/>
    </font>
    <font>
      <b/>
      <sz val="23"/>
      <color indexed="14"/>
      <name val="Arial"/>
      <family val="2"/>
    </font>
    <font>
      <sz val="23"/>
      <name val="Symbol"/>
      <family val="1"/>
    </font>
    <font>
      <sz val="14"/>
      <color indexed="4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lightHorizontal">
        <bgColor indexed="43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 diagonalUp="1">
      <left>
        <color indexed="63"/>
      </left>
      <right>
        <color indexed="63"/>
      </right>
      <top style="hair"/>
      <bottom>
        <color indexed="63"/>
      </bottom>
      <diagonal style="medium"/>
    </border>
    <border diagonalDown="1">
      <left>
        <color indexed="63"/>
      </left>
      <right>
        <color indexed="63"/>
      </right>
      <top style="hair"/>
      <bottom>
        <color indexed="63"/>
      </bottom>
      <diagonal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hair"/>
      <right>
        <color indexed="63"/>
      </right>
      <top>
        <color indexed="63"/>
      </top>
      <bottom>
        <color indexed="63"/>
      </bottom>
      <diagonal style="thick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3" borderId="0" xfId="0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" fillId="2" borderId="0" xfId="0" applyFont="1" applyFill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164" fontId="6" fillId="2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/>
      <protection hidden="1"/>
    </xf>
    <xf numFmtId="164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3" fontId="14" fillId="4" borderId="0" xfId="0" applyNumberFormat="1" applyFont="1" applyFill="1" applyBorder="1" applyAlignment="1" applyProtection="1">
      <alignment horizontal="center" vertical="top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/>
      <protection hidden="1"/>
    </xf>
    <xf numFmtId="164" fontId="0" fillId="2" borderId="14" xfId="0" applyNumberForma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2" fontId="1" fillId="2" borderId="14" xfId="0" applyNumberFormat="1" applyFont="1" applyFill="1" applyBorder="1" applyAlignment="1" applyProtection="1">
      <alignment/>
      <protection hidden="1"/>
    </xf>
    <xf numFmtId="2" fontId="0" fillId="2" borderId="14" xfId="0" applyNumberForma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5" fillId="2" borderId="14" xfId="0" applyFont="1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64" fontId="1" fillId="2" borderId="14" xfId="0" applyNumberFormat="1" applyFont="1" applyFill="1" applyBorder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77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 locked="0"/>
    </xf>
    <xf numFmtId="3" fontId="14" fillId="4" borderId="0" xfId="0" applyNumberFormat="1" applyFont="1" applyFill="1" applyBorder="1" applyAlignment="1" applyProtection="1">
      <alignment horizontal="center" vertical="top"/>
      <protection hidden="1" locked="0"/>
    </xf>
    <xf numFmtId="0" fontId="34" fillId="3" borderId="6" xfId="0" applyFont="1" applyFill="1" applyBorder="1" applyAlignment="1" applyProtection="1">
      <alignment/>
      <protection hidden="1"/>
    </xf>
    <xf numFmtId="0" fontId="35" fillId="3" borderId="10" xfId="0" applyFont="1" applyFill="1" applyBorder="1" applyAlignment="1" applyProtection="1">
      <alignment/>
      <protection hidden="1"/>
    </xf>
    <xf numFmtId="0" fontId="36" fillId="5" borderId="15" xfId="0" applyFont="1" applyFill="1" applyBorder="1" applyAlignment="1" applyProtection="1">
      <alignment/>
      <protection hidden="1"/>
    </xf>
    <xf numFmtId="0" fontId="37" fillId="3" borderId="5" xfId="0" applyFont="1" applyFill="1" applyBorder="1" applyAlignment="1" applyProtection="1">
      <alignment horizontal="left"/>
      <protection hidden="1"/>
    </xf>
    <xf numFmtId="0" fontId="34" fillId="3" borderId="16" xfId="0" applyFont="1" applyFill="1" applyBorder="1" applyAlignment="1" applyProtection="1">
      <alignment/>
      <protection hidden="1"/>
    </xf>
    <xf numFmtId="0" fontId="33" fillId="3" borderId="17" xfId="0" applyFont="1" applyFill="1" applyBorder="1" applyAlignment="1" applyProtection="1" quotePrefix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7" fillId="2" borderId="18" xfId="0" applyFont="1" applyFill="1" applyBorder="1" applyAlignment="1" applyProtection="1">
      <alignment horizontal="center" vertical="center"/>
      <protection hidden="1"/>
    </xf>
    <xf numFmtId="0" fontId="26" fillId="2" borderId="18" xfId="0" applyFont="1" applyFill="1" applyBorder="1" applyAlignment="1" applyProtection="1">
      <alignment horizontal="center" vertical="center"/>
      <protection hidden="1"/>
    </xf>
    <xf numFmtId="0" fontId="21" fillId="2" borderId="18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/>
      <protection hidden="1"/>
    </xf>
    <xf numFmtId="0" fontId="7" fillId="2" borderId="19" xfId="0" applyFont="1" applyFill="1" applyBorder="1" applyAlignment="1" applyProtection="1">
      <alignment/>
      <protection hidden="1"/>
    </xf>
    <xf numFmtId="0" fontId="21" fillId="2" borderId="20" xfId="0" applyFont="1" applyFill="1" applyBorder="1" applyAlignment="1" applyProtection="1">
      <alignment/>
      <protection hidden="1"/>
    </xf>
    <xf numFmtId="0" fontId="7" fillId="2" borderId="21" xfId="0" applyFont="1" applyFill="1" applyBorder="1" applyAlignment="1" applyProtection="1">
      <alignment/>
      <protection hidden="1"/>
    </xf>
    <xf numFmtId="0" fontId="7" fillId="2" borderId="2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0" fillId="2" borderId="22" xfId="0" applyFont="1" applyFill="1" applyBorder="1" applyAlignment="1" applyProtection="1">
      <alignment/>
      <protection hidden="1"/>
    </xf>
    <xf numFmtId="0" fontId="10" fillId="2" borderId="3" xfId="0" applyFont="1" applyFill="1" applyBorder="1" applyAlignment="1" applyProtection="1">
      <alignment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 horizontal="center" vertical="top"/>
      <protection hidden="1" locked="0"/>
    </xf>
    <xf numFmtId="0" fontId="13" fillId="2" borderId="0" xfId="0" applyFont="1" applyFill="1" applyBorder="1" applyAlignment="1" applyProtection="1">
      <alignment horizontal="center" vertical="top"/>
      <protection hidden="1" locked="0"/>
    </xf>
    <xf numFmtId="0" fontId="7" fillId="2" borderId="0" xfId="0" applyFont="1" applyFill="1" applyBorder="1" applyAlignment="1" applyProtection="1">
      <alignment horizontal="center"/>
      <protection hidden="1" locked="0"/>
    </xf>
    <xf numFmtId="0" fontId="38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/>
      <protection hidden="1"/>
    </xf>
    <xf numFmtId="0" fontId="43" fillId="2" borderId="5" xfId="0" applyFont="1" applyFill="1" applyBorder="1" applyAlignment="1" applyProtection="1">
      <alignment/>
      <protection hidden="1"/>
    </xf>
    <xf numFmtId="0" fontId="43" fillId="2" borderId="4" xfId="0" applyFont="1" applyFill="1" applyBorder="1" applyAlignment="1" applyProtection="1">
      <alignment/>
      <protection hidden="1"/>
    </xf>
    <xf numFmtId="0" fontId="43" fillId="2" borderId="12" xfId="0" applyFont="1" applyFill="1" applyBorder="1" applyAlignment="1" applyProtection="1">
      <alignment/>
      <protection hidden="1"/>
    </xf>
    <xf numFmtId="0" fontId="43" fillId="2" borderId="0" xfId="0" applyFont="1" applyFill="1" applyBorder="1" applyAlignment="1" applyProtection="1">
      <alignment/>
      <protection hidden="1"/>
    </xf>
    <xf numFmtId="0" fontId="43" fillId="2" borderId="4" xfId="0" applyFont="1" applyFill="1" applyBorder="1" applyAlignment="1" applyProtection="1">
      <alignment/>
      <protection hidden="1"/>
    </xf>
    <xf numFmtId="0" fontId="43" fillId="2" borderId="0" xfId="0" applyFont="1" applyFill="1" applyBorder="1" applyAlignment="1" applyProtection="1">
      <alignment/>
      <protection hidden="1"/>
    </xf>
    <xf numFmtId="0" fontId="43" fillId="2" borderId="6" xfId="0" applyFont="1" applyFill="1" applyBorder="1" applyAlignment="1" applyProtection="1">
      <alignment/>
      <protection hidden="1"/>
    </xf>
    <xf numFmtId="0" fontId="41" fillId="2" borderId="0" xfId="0" applyFont="1" applyFill="1" applyAlignment="1" applyProtection="1">
      <alignment horizontal="center"/>
      <protection hidden="1"/>
    </xf>
    <xf numFmtId="2" fontId="41" fillId="2" borderId="0" xfId="0" applyNumberFormat="1" applyFont="1" applyFill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24" fillId="2" borderId="24" xfId="0" applyFont="1" applyFill="1" applyBorder="1" applyAlignment="1">
      <alignment/>
    </xf>
    <xf numFmtId="0" fontId="48" fillId="2" borderId="0" xfId="0" applyFont="1" applyFill="1" applyAlignment="1">
      <alignment/>
    </xf>
    <xf numFmtId="0" fontId="49" fillId="2" borderId="0" xfId="0" applyFont="1" applyFill="1" applyAlignment="1" applyProtection="1">
      <alignment/>
      <protection hidden="1"/>
    </xf>
    <xf numFmtId="164" fontId="50" fillId="2" borderId="0" xfId="0" applyNumberFormat="1" applyFont="1" applyFill="1" applyAlignment="1" applyProtection="1">
      <alignment horizontal="right"/>
      <protection hidden="1"/>
    </xf>
    <xf numFmtId="0" fontId="24" fillId="2" borderId="2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24" fillId="2" borderId="24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31" fillId="2" borderId="0" xfId="0" applyFont="1" applyFill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164" fontId="30" fillId="2" borderId="0" xfId="0" applyNumberFormat="1" applyFont="1" applyFill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0" fillId="6" borderId="25" xfId="0" applyFill="1" applyBorder="1" applyAlignment="1" applyProtection="1">
      <alignment/>
      <protection hidden="1"/>
    </xf>
    <xf numFmtId="164" fontId="8" fillId="3" borderId="26" xfId="0" applyNumberFormat="1" applyFont="1" applyFill="1" applyBorder="1" applyAlignment="1" applyProtection="1">
      <alignment horizontal="center"/>
      <protection hidden="1"/>
    </xf>
    <xf numFmtId="164" fontId="8" fillId="3" borderId="27" xfId="0" applyNumberFormat="1" applyFont="1" applyFill="1" applyBorder="1" applyAlignment="1" applyProtection="1">
      <alignment horizontal="center"/>
      <protection hidden="1"/>
    </xf>
    <xf numFmtId="164" fontId="8" fillId="3" borderId="28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/>
      <protection hidden="1"/>
    </xf>
    <xf numFmtId="2" fontId="12" fillId="7" borderId="6" xfId="0" applyNumberFormat="1" applyFont="1" applyFill="1" applyBorder="1" applyAlignment="1" applyProtection="1">
      <alignment horizontal="center" vertical="center"/>
      <protection hidden="1"/>
    </xf>
    <xf numFmtId="2" fontId="7" fillId="7" borderId="7" xfId="0" applyNumberFormat="1" applyFont="1" applyFill="1" applyBorder="1" applyAlignment="1" applyProtection="1">
      <alignment horizontal="center" vertical="center"/>
      <protection hidden="1"/>
    </xf>
    <xf numFmtId="2" fontId="7" fillId="7" borderId="8" xfId="0" applyNumberFormat="1" applyFont="1" applyFill="1" applyBorder="1" applyAlignment="1" applyProtection="1">
      <alignment horizontal="center" vertical="center"/>
      <protection hidden="1"/>
    </xf>
    <xf numFmtId="2" fontId="7" fillId="7" borderId="9" xfId="0" applyNumberFormat="1" applyFont="1" applyFill="1" applyBorder="1" applyAlignment="1" applyProtection="1">
      <alignment horizontal="center" vertical="center"/>
      <protection hidden="1"/>
    </xf>
    <xf numFmtId="2" fontId="7" fillId="0" borderId="5" xfId="0" applyNumberFormat="1" applyFont="1" applyBorder="1" applyAlignment="1" applyProtection="1">
      <alignment horizontal="center" vertical="center"/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2" fontId="10" fillId="6" borderId="8" xfId="0" applyNumberFormat="1" applyFont="1" applyFill="1" applyBorder="1" applyAlignment="1" applyProtection="1">
      <alignment horizontal="center" vertical="center" textRotation="90"/>
      <protection hidden="1"/>
    </xf>
    <xf numFmtId="2" fontId="10" fillId="6" borderId="9" xfId="0" applyNumberFormat="1" applyFont="1" applyFill="1" applyBorder="1" applyAlignment="1" applyProtection="1">
      <alignment horizontal="center" vertical="center" textRotation="90"/>
      <protection hidden="1"/>
    </xf>
    <xf numFmtId="2" fontId="10" fillId="6" borderId="5" xfId="0" applyNumberFormat="1" applyFont="1" applyFill="1" applyBorder="1" applyAlignment="1" applyProtection="1">
      <alignment horizontal="center" vertical="center" textRotation="90"/>
      <protection hidden="1"/>
    </xf>
    <xf numFmtId="2" fontId="10" fillId="6" borderId="12" xfId="0" applyNumberFormat="1" applyFont="1" applyFill="1" applyBorder="1" applyAlignment="1" applyProtection="1">
      <alignment horizontal="center" vertical="center" textRotation="90"/>
      <protection hidden="1"/>
    </xf>
    <xf numFmtId="0" fontId="11" fillId="6" borderId="6" xfId="0" applyFont="1" applyFill="1" applyBorder="1" applyAlignment="1" applyProtection="1">
      <alignment horizontal="center" vertical="center" textRotation="90"/>
      <protection hidden="1"/>
    </xf>
    <xf numFmtId="0" fontId="11" fillId="6" borderId="7" xfId="0" applyFont="1" applyFill="1" applyBorder="1" applyAlignment="1" applyProtection="1">
      <alignment horizontal="center" vertical="center" textRotation="90"/>
      <protection hidden="1"/>
    </xf>
    <xf numFmtId="0" fontId="11" fillId="6" borderId="8" xfId="0" applyFont="1" applyFill="1" applyBorder="1" applyAlignment="1" applyProtection="1">
      <alignment horizontal="center" vertical="center" textRotation="90"/>
      <protection hidden="1"/>
    </xf>
    <xf numFmtId="0" fontId="11" fillId="6" borderId="9" xfId="0" applyFont="1" applyFill="1" applyBorder="1" applyAlignment="1" applyProtection="1">
      <alignment horizontal="center" vertical="center" textRotation="90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2" fontId="12" fillId="8" borderId="6" xfId="0" applyNumberFormat="1" applyFont="1" applyFill="1" applyBorder="1" applyAlignment="1" applyProtection="1">
      <alignment horizontal="center" vertical="center"/>
      <protection hidden="1"/>
    </xf>
    <xf numFmtId="2" fontId="7" fillId="0" borderId="7" xfId="0" applyNumberFormat="1" applyFont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/>
      <protection hidden="1"/>
    </xf>
    <xf numFmtId="0" fontId="3" fillId="3" borderId="9" xfId="0" applyFont="1" applyFill="1" applyBorder="1" applyAlignment="1" applyProtection="1">
      <alignment/>
      <protection hidden="1"/>
    </xf>
    <xf numFmtId="0" fontId="3" fillId="3" borderId="12" xfId="0" applyFont="1" applyFill="1" applyBorder="1" applyAlignment="1" applyProtection="1">
      <alignment/>
      <protection hidden="1"/>
    </xf>
    <xf numFmtId="0" fontId="30" fillId="2" borderId="0" xfId="0" applyFont="1" applyFill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164" fontId="12" fillId="7" borderId="6" xfId="0" applyNumberFormat="1" applyFont="1" applyFill="1" applyBorder="1" applyAlignment="1" applyProtection="1">
      <alignment horizontal="center" vertical="center"/>
      <protection hidden="1"/>
    </xf>
    <xf numFmtId="164" fontId="12" fillId="7" borderId="7" xfId="0" applyNumberFormat="1" applyFont="1" applyFill="1" applyBorder="1" applyAlignment="1" applyProtection="1">
      <alignment horizontal="center" vertical="center"/>
      <protection hidden="1"/>
    </xf>
    <xf numFmtId="164" fontId="12" fillId="7" borderId="8" xfId="0" applyNumberFormat="1" applyFont="1" applyFill="1" applyBorder="1" applyAlignment="1" applyProtection="1">
      <alignment horizontal="center" vertical="center"/>
      <protection hidden="1"/>
    </xf>
    <xf numFmtId="164" fontId="12" fillId="7" borderId="9" xfId="0" applyNumberFormat="1" applyFont="1" applyFill="1" applyBorder="1" applyAlignment="1" applyProtection="1">
      <alignment horizontal="center" vertical="center"/>
      <protection hidden="1"/>
    </xf>
    <xf numFmtId="164" fontId="12" fillId="7" borderId="5" xfId="0" applyNumberFormat="1" applyFont="1" applyFill="1" applyBorder="1" applyAlignment="1" applyProtection="1">
      <alignment horizontal="center" vertical="center"/>
      <protection hidden="1"/>
    </xf>
    <xf numFmtId="164" fontId="12" fillId="7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6" borderId="29" xfId="0" applyFill="1" applyBorder="1" applyAlignment="1" applyProtection="1">
      <alignment/>
      <protection hidden="1"/>
    </xf>
    <xf numFmtId="3" fontId="46" fillId="2" borderId="0" xfId="0" applyNumberFormat="1" applyFont="1" applyFill="1" applyAlignment="1" applyProtection="1">
      <alignment/>
      <protection hidden="1"/>
    </xf>
    <xf numFmtId="3" fontId="43" fillId="0" borderId="0" xfId="0" applyNumberFormat="1" applyFont="1" applyAlignment="1" applyProtection="1">
      <alignment/>
      <protection hidden="1"/>
    </xf>
    <xf numFmtId="0" fontId="38" fillId="2" borderId="0" xfId="0" applyFont="1" applyFill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38" fillId="2" borderId="8" xfId="0" applyFont="1" applyFill="1" applyBorder="1" applyAlignment="1" applyProtection="1">
      <alignment horizontal="left" vertical="top" textRotation="90"/>
      <protection hidden="1" locked="0"/>
    </xf>
    <xf numFmtId="0" fontId="38" fillId="2" borderId="5" xfId="0" applyFont="1" applyFill="1" applyBorder="1" applyAlignment="1" applyProtection="1">
      <alignment horizontal="left" vertical="top" textRotation="90"/>
      <protection hidden="1" locked="0"/>
    </xf>
    <xf numFmtId="178" fontId="38" fillId="2" borderId="0" xfId="0" applyNumberFormat="1" applyFont="1" applyFill="1" applyAlignment="1" applyProtection="1">
      <alignment horizontal="left"/>
      <protection hidden="1"/>
    </xf>
    <xf numFmtId="178" fontId="40" fillId="0" borderId="0" xfId="0" applyNumberFormat="1" applyFont="1" applyAlignment="1" applyProtection="1">
      <alignment horizontal="left"/>
      <protection hidden="1"/>
    </xf>
    <xf numFmtId="0" fontId="41" fillId="2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2" fontId="41" fillId="2" borderId="0" xfId="0" applyNumberFormat="1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6" fillId="2" borderId="0" xfId="0" applyFont="1" applyFill="1" applyAlignment="1" applyProtection="1">
      <alignment/>
      <protection hidden="1"/>
    </xf>
    <xf numFmtId="2" fontId="46" fillId="9" borderId="8" xfId="0" applyNumberFormat="1" applyFont="1" applyFill="1" applyBorder="1" applyAlignment="1" applyProtection="1">
      <alignment horizontal="left" vertical="top" textRotation="90"/>
      <protection hidden="1"/>
    </xf>
    <xf numFmtId="2" fontId="46" fillId="9" borderId="5" xfId="0" applyNumberFormat="1" applyFont="1" applyFill="1" applyBorder="1" applyAlignment="1" applyProtection="1">
      <alignment horizontal="left" vertical="top" textRotation="90"/>
      <protection hidden="1"/>
    </xf>
    <xf numFmtId="2" fontId="38" fillId="9" borderId="9" xfId="0" applyNumberFormat="1" applyFont="1" applyFill="1" applyBorder="1" applyAlignment="1" applyProtection="1">
      <alignment horizontal="center" vertical="top" textRotation="90"/>
      <protection hidden="1"/>
    </xf>
    <xf numFmtId="0" fontId="43" fillId="0" borderId="9" xfId="0" applyFont="1" applyBorder="1" applyAlignment="1" applyProtection="1">
      <alignment horizontal="center" vertical="top" textRotation="90"/>
      <protection hidden="1"/>
    </xf>
    <xf numFmtId="0" fontId="43" fillId="0" borderId="12" xfId="0" applyFont="1" applyBorder="1" applyAlignment="1" applyProtection="1">
      <alignment horizontal="center" vertical="top" textRotation="90"/>
      <protection hidden="1"/>
    </xf>
    <xf numFmtId="37" fontId="38" fillId="2" borderId="8" xfId="0" applyNumberFormat="1" applyFont="1" applyFill="1" applyBorder="1" applyAlignment="1" applyProtection="1">
      <alignment horizontal="left" vertical="top" textRotation="90"/>
      <protection hidden="1"/>
    </xf>
    <xf numFmtId="37" fontId="38" fillId="2" borderId="5" xfId="0" applyNumberFormat="1" applyFont="1" applyFill="1" applyBorder="1" applyAlignment="1" applyProtection="1">
      <alignment horizontal="left" vertical="top" textRotation="90"/>
      <protection hidden="1"/>
    </xf>
    <xf numFmtId="37" fontId="38" fillId="2" borderId="9" xfId="0" applyNumberFormat="1" applyFont="1" applyFill="1" applyBorder="1" applyAlignment="1" applyProtection="1">
      <alignment horizontal="center" vertical="top" textRotation="90"/>
      <protection hidden="1"/>
    </xf>
    <xf numFmtId="37" fontId="38" fillId="2" borderId="12" xfId="0" applyNumberFormat="1" applyFont="1" applyFill="1" applyBorder="1" applyAlignment="1" applyProtection="1">
      <alignment horizontal="center" vertical="top" textRotation="90"/>
      <protection hidden="1"/>
    </xf>
    <xf numFmtId="168" fontId="41" fillId="10" borderId="5" xfId="0" applyNumberFormat="1" applyFont="1" applyFill="1" applyBorder="1" applyAlignment="1" applyProtection="1">
      <alignment horizontal="center" vertical="center" textRotation="90"/>
      <protection hidden="1"/>
    </xf>
    <xf numFmtId="0" fontId="41" fillId="10" borderId="12" xfId="0" applyFont="1" applyFill="1" applyBorder="1" applyAlignment="1" applyProtection="1">
      <alignment horizontal="center" vertical="center" textRotation="90"/>
      <protection hidden="1"/>
    </xf>
    <xf numFmtId="0" fontId="43" fillId="10" borderId="26" xfId="0" applyFont="1" applyFill="1" applyBorder="1" applyAlignment="1" applyProtection="1">
      <alignment/>
      <protection hidden="1"/>
    </xf>
    <xf numFmtId="0" fontId="43" fillId="0" borderId="28" xfId="0" applyFont="1" applyBorder="1" applyAlignment="1" applyProtection="1">
      <alignment/>
      <protection hidden="1"/>
    </xf>
    <xf numFmtId="0" fontId="43" fillId="2" borderId="8" xfId="0" applyFont="1" applyFill="1" applyBorder="1" applyAlignment="1" applyProtection="1">
      <alignment horizontal="center" vertical="center"/>
      <protection hidden="1" locked="0"/>
    </xf>
    <xf numFmtId="3" fontId="41" fillId="11" borderId="26" xfId="0" applyNumberFormat="1" applyFont="1" applyFill="1" applyBorder="1" applyAlignment="1" applyProtection="1">
      <alignment horizontal="center" vertical="center" textRotation="90"/>
      <protection hidden="1"/>
    </xf>
    <xf numFmtId="3" fontId="41" fillId="11" borderId="27" xfId="0" applyNumberFormat="1" applyFont="1" applyFill="1" applyBorder="1" applyAlignment="1" applyProtection="1">
      <alignment horizontal="center" vertical="center" textRotation="90"/>
      <protection hidden="1"/>
    </xf>
    <xf numFmtId="3" fontId="41" fillId="11" borderId="28" xfId="0" applyNumberFormat="1" applyFont="1" applyFill="1" applyBorder="1" applyAlignment="1" applyProtection="1">
      <alignment horizontal="center" vertical="center" textRotation="90"/>
      <protection hidden="1"/>
    </xf>
    <xf numFmtId="2" fontId="41" fillId="2" borderId="0" xfId="0" applyNumberFormat="1" applyFont="1" applyFill="1" applyBorder="1" applyAlignment="1" applyProtection="1">
      <alignment horizontal="center"/>
      <protection hidden="1"/>
    </xf>
    <xf numFmtId="0" fontId="46" fillId="9" borderId="6" xfId="0" applyFont="1" applyFill="1" applyBorder="1" applyAlignment="1" applyProtection="1">
      <alignment horizontal="left" textRotation="90"/>
      <protection hidden="1"/>
    </xf>
    <xf numFmtId="0" fontId="46" fillId="9" borderId="8" xfId="0" applyFont="1" applyFill="1" applyBorder="1" applyAlignment="1" applyProtection="1">
      <alignment horizontal="left" textRotation="90"/>
      <protection hidden="1"/>
    </xf>
    <xf numFmtId="0" fontId="45" fillId="2" borderId="10" xfId="0" applyFont="1" applyFill="1" applyBorder="1" applyAlignment="1" applyProtection="1">
      <alignment horizontal="left" vertical="top"/>
      <protection hidden="1"/>
    </xf>
    <xf numFmtId="0" fontId="45" fillId="2" borderId="0" xfId="0" applyFont="1" applyFill="1" applyAlignment="1" applyProtection="1">
      <alignment horizontal="left" vertical="top"/>
      <protection hidden="1"/>
    </xf>
    <xf numFmtId="0" fontId="45" fillId="2" borderId="10" xfId="0" applyFont="1" applyFill="1" applyBorder="1" applyAlignment="1" applyProtection="1">
      <alignment horizontal="center" vertical="top"/>
      <protection hidden="1"/>
    </xf>
    <xf numFmtId="0" fontId="45" fillId="2" borderId="0" xfId="0" applyFont="1" applyFill="1" applyAlignment="1" applyProtection="1">
      <alignment horizontal="center" vertical="top"/>
      <protection hidden="1"/>
    </xf>
    <xf numFmtId="0" fontId="38" fillId="2" borderId="7" xfId="0" applyFont="1" applyFill="1" applyBorder="1" applyAlignment="1" applyProtection="1">
      <alignment horizontal="center" textRotation="90"/>
      <protection hidden="1"/>
    </xf>
    <xf numFmtId="0" fontId="38" fillId="0" borderId="9" xfId="0" applyFont="1" applyBorder="1" applyAlignment="1" applyProtection="1">
      <alignment horizontal="center" textRotation="90"/>
      <protection hidden="1"/>
    </xf>
    <xf numFmtId="0" fontId="38" fillId="2" borderId="6" xfId="0" applyFont="1" applyFill="1" applyBorder="1" applyAlignment="1" applyProtection="1">
      <alignment horizontal="left" textRotation="90"/>
      <protection hidden="1"/>
    </xf>
    <xf numFmtId="0" fontId="43" fillId="0" borderId="8" xfId="0" applyFont="1" applyBorder="1" applyAlignment="1" applyProtection="1">
      <alignment horizontal="left" textRotation="90"/>
      <protection hidden="1"/>
    </xf>
    <xf numFmtId="37" fontId="45" fillId="2" borderId="0" xfId="0" applyNumberFormat="1" applyFont="1" applyFill="1" applyBorder="1" applyAlignment="1" applyProtection="1">
      <alignment horizontal="left"/>
      <protection hidden="1"/>
    </xf>
    <xf numFmtId="37" fontId="43" fillId="0" borderId="0" xfId="0" applyNumberFormat="1" applyFont="1" applyAlignment="1" applyProtection="1">
      <alignment horizontal="left"/>
      <protection hidden="1"/>
    </xf>
    <xf numFmtId="37" fontId="45" fillId="2" borderId="4" xfId="0" applyNumberFormat="1" applyFont="1" applyFill="1" applyBorder="1" applyAlignment="1" applyProtection="1">
      <alignment horizontal="left"/>
      <protection hidden="1"/>
    </xf>
    <xf numFmtId="37" fontId="43" fillId="0" borderId="4" xfId="0" applyNumberFormat="1" applyFont="1" applyBorder="1" applyAlignment="1" applyProtection="1">
      <alignment horizontal="left"/>
      <protection hidden="1"/>
    </xf>
    <xf numFmtId="3" fontId="41" fillId="11" borderId="26" xfId="0" applyNumberFormat="1" applyFont="1" applyFill="1" applyBorder="1" applyAlignment="1" applyProtection="1">
      <alignment horizontal="center" vertical="center" textRotation="90"/>
      <protection hidden="1" locked="0"/>
    </xf>
    <xf numFmtId="3" fontId="41" fillId="11" borderId="27" xfId="0" applyNumberFormat="1" applyFont="1" applyFill="1" applyBorder="1" applyAlignment="1" applyProtection="1">
      <alignment horizontal="center" vertical="center" textRotation="90"/>
      <protection hidden="1" locked="0"/>
    </xf>
    <xf numFmtId="3" fontId="41" fillId="11" borderId="28" xfId="0" applyNumberFormat="1" applyFont="1" applyFill="1" applyBorder="1" applyAlignment="1" applyProtection="1">
      <alignment horizontal="center" vertical="center" textRotation="90"/>
      <protection hidden="1" locked="0"/>
    </xf>
    <xf numFmtId="0" fontId="41" fillId="12" borderId="26" xfId="0" applyFont="1" applyFill="1" applyBorder="1" applyAlignment="1" applyProtection="1">
      <alignment horizontal="center" vertical="center"/>
      <protection hidden="1"/>
    </xf>
    <xf numFmtId="0" fontId="41" fillId="12" borderId="27" xfId="0" applyFont="1" applyFill="1" applyBorder="1" applyAlignment="1" applyProtection="1">
      <alignment horizontal="center" vertical="center"/>
      <protection hidden="1"/>
    </xf>
    <xf numFmtId="0" fontId="41" fillId="12" borderId="28" xfId="0" applyFont="1" applyFill="1" applyBorder="1" applyAlignment="1" applyProtection="1">
      <alignment horizontal="center" vertical="center"/>
      <protection hidden="1"/>
    </xf>
    <xf numFmtId="0" fontId="45" fillId="2" borderId="6" xfId="0" applyFont="1" applyFill="1" applyBorder="1" applyAlignment="1" applyProtection="1">
      <alignment horizontal="right" vertical="top"/>
      <protection hidden="1"/>
    </xf>
    <xf numFmtId="0" fontId="45" fillId="2" borderId="8" xfId="0" applyFont="1" applyFill="1" applyBorder="1" applyAlignment="1" applyProtection="1">
      <alignment horizontal="right" vertical="top"/>
      <protection hidden="1"/>
    </xf>
    <xf numFmtId="37" fontId="45" fillId="2" borderId="0" xfId="0" applyNumberFormat="1" applyFont="1" applyFill="1" applyBorder="1" applyAlignment="1" applyProtection="1">
      <alignment horizontal="center"/>
      <protection hidden="1"/>
    </xf>
    <xf numFmtId="37" fontId="45" fillId="2" borderId="4" xfId="0" applyNumberFormat="1" applyFont="1" applyFill="1" applyBorder="1" applyAlignment="1" applyProtection="1">
      <alignment horizontal="center"/>
      <protection hidden="1"/>
    </xf>
    <xf numFmtId="0" fontId="43" fillId="0" borderId="4" xfId="0" applyFont="1" applyBorder="1" applyAlignment="1" applyProtection="1">
      <alignment/>
      <protection hidden="1"/>
    </xf>
    <xf numFmtId="0" fontId="38" fillId="2" borderId="8" xfId="0" applyFont="1" applyFill="1" applyBorder="1" applyAlignment="1" applyProtection="1">
      <alignment horizontal="left" textRotation="90"/>
      <protection hidden="1"/>
    </xf>
    <xf numFmtId="0" fontId="38" fillId="9" borderId="7" xfId="0" applyFont="1" applyFill="1" applyBorder="1" applyAlignment="1" applyProtection="1">
      <alignment horizontal="center" textRotation="90"/>
      <protection hidden="1"/>
    </xf>
    <xf numFmtId="0" fontId="38" fillId="9" borderId="9" xfId="0" applyFont="1" applyFill="1" applyBorder="1" applyAlignment="1" applyProtection="1">
      <alignment horizontal="center" textRotation="90"/>
      <protection hidden="1"/>
    </xf>
    <xf numFmtId="37" fontId="38" fillId="2" borderId="9" xfId="0" applyNumberFormat="1" applyFont="1" applyFill="1" applyBorder="1" applyAlignment="1" applyProtection="1">
      <alignment horizontal="right" vertical="top" textRotation="90"/>
      <protection hidden="1"/>
    </xf>
    <xf numFmtId="37" fontId="38" fillId="2" borderId="12" xfId="0" applyNumberFormat="1" applyFont="1" applyFill="1" applyBorder="1" applyAlignment="1" applyProtection="1">
      <alignment horizontal="right" vertical="top" textRotation="90"/>
      <protection hidden="1"/>
    </xf>
    <xf numFmtId="0" fontId="38" fillId="2" borderId="7" xfId="0" applyFont="1" applyFill="1" applyBorder="1" applyAlignment="1" applyProtection="1">
      <alignment horizontal="right" textRotation="90"/>
      <protection hidden="1"/>
    </xf>
    <xf numFmtId="0" fontId="38" fillId="0" borderId="9" xfId="0" applyFont="1" applyBorder="1" applyAlignment="1" applyProtection="1">
      <alignment horizontal="right" textRotation="90"/>
      <protection hidden="1"/>
    </xf>
    <xf numFmtId="3" fontId="41" fillId="12" borderId="26" xfId="0" applyNumberFormat="1" applyFont="1" applyFill="1" applyBorder="1" applyAlignment="1" applyProtection="1">
      <alignment horizontal="center" vertical="center"/>
      <protection hidden="1"/>
    </xf>
    <xf numFmtId="3" fontId="41" fillId="12" borderId="27" xfId="0" applyNumberFormat="1" applyFont="1" applyFill="1" applyBorder="1" applyAlignment="1" applyProtection="1">
      <alignment horizontal="center" vertical="center"/>
      <protection hidden="1"/>
    </xf>
    <xf numFmtId="3" fontId="41" fillId="12" borderId="28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2" borderId="30" xfId="0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2" fontId="41" fillId="2" borderId="0" xfId="0" applyNumberFormat="1" applyFont="1" applyFill="1" applyAlignment="1" applyProtection="1">
      <alignment horizontal="right"/>
      <protection hidden="1"/>
    </xf>
    <xf numFmtId="0" fontId="43" fillId="0" borderId="0" xfId="0" applyFont="1" applyAlignment="1" applyProtection="1">
      <alignment horizontal="right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4" xfId="0" applyFont="1" applyBorder="1" applyAlignment="1" applyProtection="1">
      <alignment horizontal="center"/>
      <protection hidden="1"/>
    </xf>
    <xf numFmtId="0" fontId="43" fillId="0" borderId="4" xfId="0" applyFont="1" applyBorder="1" applyAlignment="1" applyProtection="1">
      <alignment horizontal="center"/>
      <protection hidden="1"/>
    </xf>
    <xf numFmtId="0" fontId="28" fillId="2" borderId="0" xfId="0" applyFont="1" applyFill="1" applyBorder="1" applyAlignment="1" applyProtection="1">
      <alignment horizontal="left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168" fontId="44" fillId="10" borderId="6" xfId="0" applyNumberFormat="1" applyFont="1" applyFill="1" applyBorder="1" applyAlignment="1" applyProtection="1">
      <alignment horizontal="center" vertical="center" textRotation="90"/>
      <protection hidden="1"/>
    </xf>
    <xf numFmtId="0" fontId="47" fillId="10" borderId="7" xfId="0" applyFont="1" applyFill="1" applyBorder="1" applyAlignment="1" applyProtection="1">
      <alignment/>
      <protection hidden="1"/>
    </xf>
    <xf numFmtId="37" fontId="38" fillId="2" borderId="0" xfId="0" applyNumberFormat="1" applyFont="1" applyFill="1" applyAlignment="1" applyProtection="1">
      <alignment/>
      <protection hidden="1"/>
    </xf>
    <xf numFmtId="37" fontId="40" fillId="0" borderId="0" xfId="0" applyNumberFormat="1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7">
    <dxf>
      <font>
        <color rgb="FFCCFFCC"/>
      </font>
      <fill>
        <patternFill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00"/>
        </patternFill>
      </fill>
      <border/>
    </dxf>
    <dxf>
      <fill>
        <patternFill>
          <bgColor rgb="FF800000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2</xdr:row>
      <xdr:rowOff>133350</xdr:rowOff>
    </xdr:from>
    <xdr:to>
      <xdr:col>16</xdr:col>
      <xdr:colOff>180975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0400" y="45720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O22"/>
  <sheetViews>
    <sheetView showGridLines="0" showRowColHeaders="0" tabSelected="1" showOutlineSymbols="0" workbookViewId="0" topLeftCell="A1">
      <pane xSplit="25" topLeftCell="Z1" activePane="topRight" state="frozen"/>
      <selection pane="topLeft" activeCell="A1" sqref="A1"/>
      <selection pane="topRight" activeCell="Z1" sqref="Z1:Z1638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2.28125" style="1" customWidth="1"/>
    <col min="4" max="4" width="8.00390625" style="1" customWidth="1"/>
    <col min="5" max="5" width="1.421875" style="1" customWidth="1"/>
    <col min="6" max="6" width="11.7109375" style="1" customWidth="1"/>
    <col min="7" max="7" width="1.421875" style="1" customWidth="1"/>
    <col min="8" max="8" width="17.57421875" style="1" customWidth="1"/>
    <col min="9" max="9" width="1.421875" style="1" customWidth="1"/>
    <col min="10" max="10" width="14.8515625" style="1" customWidth="1"/>
    <col min="11" max="11" width="1.421875" style="1" customWidth="1"/>
    <col min="12" max="13" width="9.140625" style="1" customWidth="1"/>
    <col min="14" max="14" width="13.00390625" style="1" customWidth="1"/>
    <col min="15" max="16384" width="9.140625" style="1" customWidth="1"/>
  </cols>
  <sheetData>
    <row r="3" spans="2:15" ht="39">
      <c r="B3" s="2" t="s">
        <v>56</v>
      </c>
      <c r="O3" s="3" t="s">
        <v>34</v>
      </c>
    </row>
    <row r="4" ht="18.75" customHeight="1"/>
    <row r="5" ht="18.75" customHeight="1"/>
    <row r="6" ht="18.75" customHeight="1">
      <c r="B6" s="4" t="s">
        <v>51</v>
      </c>
    </row>
    <row r="7" spans="2:5" ht="18.75" customHeight="1" thickBot="1">
      <c r="B7" s="6" t="s">
        <v>50</v>
      </c>
      <c r="C7" s="8"/>
      <c r="D7" s="106" t="s">
        <v>52</v>
      </c>
      <c r="E7" s="7"/>
    </row>
    <row r="8" ht="18.75" customHeight="1"/>
    <row r="9" spans="2:9" ht="18.75" customHeight="1" thickBot="1">
      <c r="B9" s="6" t="s">
        <v>53</v>
      </c>
      <c r="C9" s="8"/>
      <c r="D9" s="110" t="s">
        <v>57</v>
      </c>
      <c r="E9" s="111"/>
      <c r="F9" s="111"/>
      <c r="G9" s="111"/>
      <c r="H9" s="111"/>
      <c r="I9" s="7"/>
    </row>
    <row r="10" spans="2:3" ht="18.75" customHeight="1">
      <c r="B10" s="5"/>
      <c r="C10" s="107" t="s">
        <v>58</v>
      </c>
    </row>
    <row r="11" spans="2:4" ht="18.75" customHeight="1">
      <c r="B11" s="4"/>
      <c r="C11" s="4" t="s">
        <v>39</v>
      </c>
      <c r="D11" s="4" t="s">
        <v>43</v>
      </c>
    </row>
    <row r="12" spans="2:4" ht="18.75" customHeight="1">
      <c r="B12" s="4"/>
      <c r="C12" s="4" t="s">
        <v>40</v>
      </c>
      <c r="D12" s="4" t="s">
        <v>44</v>
      </c>
    </row>
    <row r="13" spans="2:4" ht="18.75" customHeight="1">
      <c r="B13" s="4"/>
      <c r="C13" s="4" t="s">
        <v>41</v>
      </c>
      <c r="D13" s="4" t="s">
        <v>45</v>
      </c>
    </row>
    <row r="14" spans="2:4" ht="18.75" customHeight="1">
      <c r="B14" s="4"/>
      <c r="C14" s="4" t="s">
        <v>42</v>
      </c>
      <c r="D14" s="4" t="s">
        <v>46</v>
      </c>
    </row>
    <row r="15" spans="2:4" ht="18.75" customHeight="1">
      <c r="B15" s="4"/>
      <c r="C15" s="4" t="s">
        <v>54</v>
      </c>
      <c r="D15" s="4"/>
    </row>
    <row r="16" spans="2:4" ht="18.75" customHeight="1">
      <c r="B16" s="4"/>
      <c r="C16" s="4"/>
      <c r="D16" s="4"/>
    </row>
    <row r="17" spans="2:11" ht="18.75" customHeight="1" thickBot="1">
      <c r="B17" s="6" t="s">
        <v>53</v>
      </c>
      <c r="C17" s="8"/>
      <c r="D17" s="112" t="s">
        <v>73</v>
      </c>
      <c r="E17" s="113"/>
      <c r="F17" s="113"/>
      <c r="G17" s="113"/>
      <c r="H17" s="113"/>
      <c r="I17" s="113"/>
      <c r="J17" s="113"/>
      <c r="K17" s="7"/>
    </row>
    <row r="18" ht="18.75" customHeight="1">
      <c r="C18" s="107" t="s">
        <v>35</v>
      </c>
    </row>
    <row r="19" spans="3:4" ht="18.75" customHeight="1">
      <c r="C19" s="4" t="s">
        <v>39</v>
      </c>
      <c r="D19" s="4" t="s">
        <v>47</v>
      </c>
    </row>
    <row r="20" spans="3:4" ht="18.75" customHeight="1">
      <c r="C20" s="4" t="s">
        <v>40</v>
      </c>
      <c r="D20" s="4" t="s">
        <v>48</v>
      </c>
    </row>
    <row r="21" spans="3:4" ht="18.75" customHeight="1">
      <c r="C21" s="4" t="s">
        <v>41</v>
      </c>
      <c r="D21" s="4" t="s">
        <v>49</v>
      </c>
    </row>
    <row r="22" ht="18.75" customHeight="1">
      <c r="C22" s="4" t="s">
        <v>55</v>
      </c>
    </row>
  </sheetData>
  <sheetProtection password="DE47" sheet="1" objects="1" scenarios="1" selectLockedCells="1"/>
  <mergeCells count="2">
    <mergeCell ref="D9:H9"/>
    <mergeCell ref="D17:J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CC46"/>
  <sheetViews>
    <sheetView showGridLines="0" showRowColHeaders="0" showOutlineSymbols="0" workbookViewId="0" topLeftCell="A1">
      <pane xSplit="44" topLeftCell="AS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2.140625" style="13" customWidth="1"/>
    <col min="2" max="2" width="16.00390625" style="13" customWidth="1"/>
    <col min="3" max="3" width="3.00390625" style="13" customWidth="1"/>
    <col min="4" max="4" width="2.8515625" style="13" customWidth="1"/>
    <col min="5" max="5" width="3.28125" style="13" customWidth="1"/>
    <col min="6" max="7" width="2.8515625" style="13" customWidth="1"/>
    <col min="8" max="9" width="4.140625" style="13" customWidth="1"/>
    <col min="10" max="11" width="4.00390625" style="15" customWidth="1"/>
    <col min="12" max="12" width="3.421875" style="15" customWidth="1"/>
    <col min="13" max="14" width="3.57421875" style="13" customWidth="1"/>
    <col min="15" max="15" width="4.8515625" style="13" bestFit="1" customWidth="1"/>
    <col min="16" max="16" width="3.57421875" style="13" customWidth="1"/>
    <col min="17" max="17" width="0.71875" style="13" customWidth="1"/>
    <col min="18" max="18" width="9.7109375" style="13" customWidth="1"/>
    <col min="19" max="19" width="0.71875" style="13" customWidth="1"/>
    <col min="20" max="22" width="1.421875" style="13" customWidth="1"/>
    <col min="23" max="23" width="0.71875" style="13" customWidth="1"/>
    <col min="24" max="24" width="9.8515625" style="13" customWidth="1"/>
    <col min="25" max="25" width="0.71875" style="13" customWidth="1"/>
    <col min="26" max="26" width="3.57421875" style="13" customWidth="1"/>
    <col min="27" max="28" width="3.8515625" style="13" customWidth="1"/>
    <col min="29" max="29" width="4.8515625" style="13" bestFit="1" customWidth="1"/>
    <col min="30" max="33" width="2.8515625" style="13" customWidth="1"/>
    <col min="34" max="34" width="3.421875" style="13" customWidth="1"/>
    <col min="35" max="37" width="3.57421875" style="13" customWidth="1"/>
    <col min="38" max="38" width="4.8515625" style="13" bestFit="1" customWidth="1"/>
    <col min="39" max="75" width="9.140625" style="13" customWidth="1"/>
    <col min="76" max="76" width="9.421875" style="13" bestFit="1" customWidth="1"/>
    <col min="77" max="77" width="34.8515625" style="13" bestFit="1" customWidth="1"/>
    <col min="78" max="78" width="13.28125" style="13" bestFit="1" customWidth="1"/>
    <col min="79" max="79" width="3.57421875" style="13" customWidth="1"/>
    <col min="80" max="80" width="12.7109375" style="13" bestFit="1" customWidth="1"/>
    <col min="81" max="16384" width="9.140625" style="13" customWidth="1"/>
  </cols>
  <sheetData>
    <row r="2" spans="2:24" ht="15" customHeight="1">
      <c r="B2" s="10" t="s">
        <v>29</v>
      </c>
      <c r="C2" s="11"/>
      <c r="D2" s="11"/>
      <c r="E2" s="12" t="str">
        <f>IF(BX29=1,"Ja","Nee")</f>
        <v>Nee</v>
      </c>
      <c r="F2" s="11"/>
      <c r="J2" s="14" t="s">
        <v>30</v>
      </c>
      <c r="K2" s="13"/>
      <c r="X2" s="14" t="s">
        <v>63</v>
      </c>
    </row>
    <row r="3" spans="2:11" ht="15" customHeight="1">
      <c r="B3" s="14"/>
      <c r="K3" s="13"/>
    </row>
    <row r="4" spans="2:24" ht="15" customHeight="1">
      <c r="B4" s="10" t="s">
        <v>22</v>
      </c>
      <c r="C4" s="11"/>
      <c r="D4" s="11"/>
      <c r="E4" s="16">
        <f>BX30</f>
        <v>1</v>
      </c>
      <c r="F4" s="11"/>
      <c r="J4" s="14" t="s">
        <v>28</v>
      </c>
      <c r="K4" s="13"/>
      <c r="X4" s="14" t="s">
        <v>77</v>
      </c>
    </row>
    <row r="5" spans="2:11" ht="15" customHeight="1">
      <c r="B5" s="14"/>
      <c r="C5" s="14"/>
      <c r="K5" s="13"/>
    </row>
    <row r="6" spans="2:24" ht="15" customHeight="1">
      <c r="B6" s="144" t="s">
        <v>24</v>
      </c>
      <c r="C6" s="145"/>
      <c r="D6" s="145"/>
      <c r="E6" s="16" t="str">
        <f>IF(BX28=1,"Ja","Nee")</f>
        <v>Ja</v>
      </c>
      <c r="F6" s="11"/>
      <c r="J6" s="14" t="s">
        <v>74</v>
      </c>
      <c r="X6" s="108" t="s">
        <v>75</v>
      </c>
    </row>
    <row r="7" spans="2:24" ht="15" customHeight="1">
      <c r="B7" s="104"/>
      <c r="E7" s="105"/>
      <c r="F7" s="20"/>
      <c r="J7" s="14"/>
      <c r="X7" s="17"/>
    </row>
    <row r="8" spans="2:24" ht="15" customHeight="1">
      <c r="B8" s="104"/>
      <c r="E8" s="105"/>
      <c r="F8" s="20"/>
      <c r="J8" s="14"/>
      <c r="X8" s="17" t="s">
        <v>76</v>
      </c>
    </row>
    <row r="9" spans="2:24" ht="15" customHeight="1">
      <c r="B9" s="104"/>
      <c r="E9" s="105"/>
      <c r="F9" s="20"/>
      <c r="J9" s="14"/>
      <c r="X9" s="17" t="s">
        <v>72</v>
      </c>
    </row>
    <row r="10" spans="10:12" ht="15" customHeight="1">
      <c r="J10" s="13"/>
      <c r="K10" s="13"/>
      <c r="L10" s="13"/>
    </row>
    <row r="11" spans="2:34" ht="51" customHeight="1">
      <c r="B11" s="114">
        <f>IF(BZ33&gt;100,"Voeding overbelast!","")</f>
      </c>
      <c r="C11" s="115"/>
      <c r="D11" s="115"/>
      <c r="E11" s="115"/>
      <c r="F11" s="115"/>
      <c r="G11" s="115"/>
      <c r="H11" s="115"/>
      <c r="I11" s="150"/>
      <c r="J11" s="151"/>
      <c r="K11" s="151"/>
      <c r="L11" s="151"/>
      <c r="M11" s="151"/>
      <c r="N11" s="151"/>
      <c r="O11" s="151"/>
      <c r="R11" s="18"/>
      <c r="S11" s="18"/>
      <c r="T11" s="18"/>
      <c r="U11" s="18"/>
      <c r="V11" s="18"/>
      <c r="W11" s="18"/>
      <c r="X11" s="18"/>
      <c r="AA11" s="158"/>
      <c r="AB11" s="158"/>
      <c r="AC11" s="158"/>
      <c r="AD11" s="158"/>
      <c r="AE11" s="158"/>
      <c r="AF11" s="158"/>
      <c r="AG11" s="158"/>
      <c r="AH11" s="158"/>
    </row>
    <row r="12" spans="2:30" ht="3.75" customHeight="1" thickBot="1">
      <c r="B12" s="19"/>
      <c r="P12" s="20"/>
      <c r="R12" s="18"/>
      <c r="X12" s="18"/>
      <c r="AA12" s="21"/>
      <c r="AB12" s="21"/>
      <c r="AC12" s="21"/>
      <c r="AD12" s="21"/>
    </row>
    <row r="13" spans="2:37" ht="13.5" customHeight="1" thickBot="1">
      <c r="B13" s="116">
        <f>IF(BZ33&gt;100,"Max. 100 A!","")</f>
      </c>
      <c r="C13" s="117">
        <v>0</v>
      </c>
      <c r="D13" s="117"/>
      <c r="E13" s="117"/>
      <c r="F13" s="20"/>
      <c r="G13" s="22"/>
      <c r="H13" s="22"/>
      <c r="I13" s="22"/>
      <c r="J13" s="23"/>
      <c r="K13" s="23"/>
      <c r="L13" s="23"/>
      <c r="M13" s="142">
        <f>IF(BZ33&gt;100,0,CB33)</f>
        <v>0</v>
      </c>
      <c r="N13" s="143"/>
      <c r="O13" s="119" t="str">
        <f>CC33</f>
        <v>mA</v>
      </c>
      <c r="P13" s="23"/>
      <c r="Q13" s="122"/>
      <c r="R13" s="122"/>
      <c r="S13" s="122"/>
      <c r="T13" s="20"/>
      <c r="U13" s="20"/>
      <c r="V13" s="20"/>
      <c r="W13" s="122"/>
      <c r="X13" s="122"/>
      <c r="Y13" s="122"/>
      <c r="Z13" s="22"/>
      <c r="AA13" s="142">
        <f>IF(BZ33&gt;100,0,CB38)</f>
        <v>0</v>
      </c>
      <c r="AB13" s="143"/>
      <c r="AC13" s="119" t="str">
        <f>CC38</f>
        <v>mA</v>
      </c>
      <c r="AD13" s="24"/>
      <c r="AE13" s="22"/>
      <c r="AF13" s="22"/>
      <c r="AG13" s="22"/>
      <c r="AH13" s="22"/>
      <c r="AI13" s="20"/>
      <c r="AJ13" s="20"/>
      <c r="AK13" s="20"/>
    </row>
    <row r="14" spans="2:37" ht="14.25" customHeight="1" thickBot="1">
      <c r="B14" s="117"/>
      <c r="C14" s="117"/>
      <c r="D14" s="117"/>
      <c r="E14" s="117"/>
      <c r="F14" s="20"/>
      <c r="G14" s="25"/>
      <c r="H14" s="26"/>
      <c r="I14" s="20"/>
      <c r="J14" s="27"/>
      <c r="K14" s="27"/>
      <c r="L14" s="27"/>
      <c r="M14" s="127"/>
      <c r="N14" s="128"/>
      <c r="O14" s="138"/>
      <c r="P14" s="20"/>
      <c r="Q14" s="118"/>
      <c r="R14" s="118"/>
      <c r="S14" s="118"/>
      <c r="T14" s="20"/>
      <c r="U14" s="20"/>
      <c r="V14" s="20"/>
      <c r="W14" s="118"/>
      <c r="X14" s="118"/>
      <c r="Y14" s="118"/>
      <c r="Z14" s="20"/>
      <c r="AA14" s="127"/>
      <c r="AB14" s="128"/>
      <c r="AC14" s="138"/>
      <c r="AD14" s="21"/>
      <c r="AE14" s="20"/>
      <c r="AF14" s="25"/>
      <c r="AG14" s="20"/>
      <c r="AH14" s="20"/>
      <c r="AI14" s="28"/>
      <c r="AJ14" s="20"/>
      <c r="AK14" s="20"/>
    </row>
    <row r="15" spans="2:37" ht="14.25" customHeight="1" thickBot="1">
      <c r="B15" s="117"/>
      <c r="C15" s="117"/>
      <c r="D15" s="117"/>
      <c r="E15" s="117"/>
      <c r="F15" s="20"/>
      <c r="G15" s="28"/>
      <c r="H15" s="29"/>
      <c r="I15" s="20"/>
      <c r="J15" s="27"/>
      <c r="K15" s="27"/>
      <c r="L15" s="27"/>
      <c r="M15" s="20"/>
      <c r="N15" s="20"/>
      <c r="O15" s="20"/>
      <c r="P15" s="20"/>
      <c r="Q15" s="118"/>
      <c r="R15" s="118"/>
      <c r="S15" s="118"/>
      <c r="T15" s="20"/>
      <c r="U15" s="20"/>
      <c r="V15" s="20"/>
      <c r="W15" s="118"/>
      <c r="X15" s="118"/>
      <c r="Y15" s="118"/>
      <c r="Z15" s="20"/>
      <c r="AA15" s="30"/>
      <c r="AB15" s="30"/>
      <c r="AC15" s="30"/>
      <c r="AD15" s="30"/>
      <c r="AE15" s="20"/>
      <c r="AF15" s="28"/>
      <c r="AG15" s="20"/>
      <c r="AH15" s="20"/>
      <c r="AI15" s="28"/>
      <c r="AJ15" s="20"/>
      <c r="AK15" s="20"/>
    </row>
    <row r="16" spans="6:37" ht="13.5" thickBot="1">
      <c r="F16" s="20"/>
      <c r="G16" s="28"/>
      <c r="H16" s="29"/>
      <c r="I16" s="31"/>
      <c r="J16" s="32"/>
      <c r="K16" s="32"/>
      <c r="L16" s="32"/>
      <c r="M16" s="31"/>
      <c r="N16" s="31"/>
      <c r="O16" s="20"/>
      <c r="P16" s="20"/>
      <c r="Q16" s="118"/>
      <c r="R16" s="118"/>
      <c r="S16" s="118"/>
      <c r="T16" s="20"/>
      <c r="U16" s="20"/>
      <c r="V16" s="20"/>
      <c r="W16" s="118"/>
      <c r="X16" s="118"/>
      <c r="Y16" s="118"/>
      <c r="Z16" s="20"/>
      <c r="AA16" s="20"/>
      <c r="AB16" s="20"/>
      <c r="AC16" s="20"/>
      <c r="AD16" s="20"/>
      <c r="AE16" s="133" t="s">
        <v>7</v>
      </c>
      <c r="AF16" s="134"/>
      <c r="AG16" s="20"/>
      <c r="AH16" s="20"/>
      <c r="AI16" s="28"/>
      <c r="AJ16" s="20"/>
      <c r="AK16" s="20"/>
    </row>
    <row r="17" spans="2:38" ht="15" customHeight="1" thickBot="1">
      <c r="B17" s="64" t="s">
        <v>2</v>
      </c>
      <c r="C17" s="65" t="s">
        <v>4</v>
      </c>
      <c r="D17" s="34">
        <v>1</v>
      </c>
      <c r="E17" s="146">
        <f>IF(BX27=0,"","+")</f>
      </c>
      <c r="F17" s="20"/>
      <c r="G17" s="28"/>
      <c r="H17" s="29"/>
      <c r="I17" s="21"/>
      <c r="J17" s="35"/>
      <c r="K17" s="35"/>
      <c r="L17" s="31"/>
      <c r="M17" s="20"/>
      <c r="N17" s="20"/>
      <c r="O17" s="20"/>
      <c r="P17" s="20"/>
      <c r="Q17" s="118"/>
      <c r="R17" s="118"/>
      <c r="S17" s="118"/>
      <c r="T17" s="20"/>
      <c r="U17" s="20"/>
      <c r="V17" s="20"/>
      <c r="W17" s="118"/>
      <c r="X17" s="118"/>
      <c r="Y17" s="118"/>
      <c r="Z17" s="20"/>
      <c r="AA17" s="20"/>
      <c r="AB17" s="20"/>
      <c r="AC17" s="20"/>
      <c r="AD17" s="20"/>
      <c r="AE17" s="135"/>
      <c r="AF17" s="136"/>
      <c r="AG17" s="20"/>
      <c r="AH17" s="20"/>
      <c r="AI17" s="28"/>
      <c r="AJ17" s="20"/>
      <c r="AK17" s="31"/>
      <c r="AL17" s="21"/>
    </row>
    <row r="18" spans="2:38" ht="15" customHeight="1" thickBot="1">
      <c r="B18" s="139" t="s">
        <v>61</v>
      </c>
      <c r="C18" s="140"/>
      <c r="D18" s="36"/>
      <c r="E18" s="147"/>
      <c r="F18" s="25"/>
      <c r="G18" s="20"/>
      <c r="H18" s="29"/>
      <c r="I18" s="37"/>
      <c r="J18" s="152">
        <f>IF(C21=0,0,IF(BZ33&gt;100,0,D22))</f>
        <v>0</v>
      </c>
      <c r="K18" s="153"/>
      <c r="L18" s="119" t="s">
        <v>1</v>
      </c>
      <c r="M18" s="20"/>
      <c r="N18" s="20"/>
      <c r="O18" s="20"/>
      <c r="P18" s="20"/>
      <c r="Q18" s="118"/>
      <c r="R18" s="118"/>
      <c r="S18" s="118"/>
      <c r="T18" s="20"/>
      <c r="U18" s="20"/>
      <c r="V18" s="20"/>
      <c r="W18" s="118"/>
      <c r="X18" s="118"/>
      <c r="Y18" s="118"/>
      <c r="Z18" s="20"/>
      <c r="AA18" s="20"/>
      <c r="AB18" s="20"/>
      <c r="AC18" s="20"/>
      <c r="AD18" s="20"/>
      <c r="AE18" s="129">
        <f>BZ37</f>
        <v>1000</v>
      </c>
      <c r="AF18" s="130"/>
      <c r="AG18" s="20"/>
      <c r="AH18" s="20"/>
      <c r="AI18" s="38"/>
      <c r="AJ18" s="123">
        <f>IF(BZ33&gt;100,0,CB36)</f>
        <v>0</v>
      </c>
      <c r="AK18" s="124"/>
      <c r="AL18" s="119" t="str">
        <f>CC36</f>
        <v>mV</v>
      </c>
    </row>
    <row r="19" spans="2:38" ht="15" customHeight="1" thickBot="1">
      <c r="B19" s="141"/>
      <c r="C19" s="140"/>
      <c r="D19" s="36"/>
      <c r="E19" s="148">
        <f>IF(BX27=0,"","-")</f>
      </c>
      <c r="F19" s="28"/>
      <c r="G19" s="20"/>
      <c r="H19" s="20"/>
      <c r="I19" s="39"/>
      <c r="J19" s="154"/>
      <c r="K19" s="155"/>
      <c r="L19" s="120"/>
      <c r="M19" s="20"/>
      <c r="N19" s="20"/>
      <c r="O19" s="20"/>
      <c r="P19" s="20"/>
      <c r="Q19" s="118"/>
      <c r="R19" s="118"/>
      <c r="S19" s="118"/>
      <c r="T19" s="20"/>
      <c r="U19" s="20"/>
      <c r="V19" s="20"/>
      <c r="W19" s="118"/>
      <c r="X19" s="118"/>
      <c r="Y19" s="118"/>
      <c r="Z19" s="20"/>
      <c r="AA19" s="20"/>
      <c r="AB19" s="20"/>
      <c r="AC19" s="20"/>
      <c r="AD19" s="20"/>
      <c r="AE19" s="129"/>
      <c r="AF19" s="130"/>
      <c r="AG19" s="40">
        <v>1000</v>
      </c>
      <c r="AH19" s="20"/>
      <c r="AI19" s="20"/>
      <c r="AJ19" s="125"/>
      <c r="AK19" s="126"/>
      <c r="AL19" s="137"/>
    </row>
    <row r="20" spans="2:38" ht="15" customHeight="1" thickBot="1">
      <c r="B20" s="68" t="s">
        <v>3</v>
      </c>
      <c r="C20" s="69" t="s">
        <v>5</v>
      </c>
      <c r="D20" s="36"/>
      <c r="E20" s="148"/>
      <c r="F20" s="38"/>
      <c r="G20" s="20"/>
      <c r="H20" s="29"/>
      <c r="I20" s="21"/>
      <c r="J20" s="156"/>
      <c r="K20" s="157"/>
      <c r="L20" s="121"/>
      <c r="M20" s="20"/>
      <c r="N20" s="20"/>
      <c r="O20" s="20"/>
      <c r="P20" s="20"/>
      <c r="Q20" s="118"/>
      <c r="R20" s="118"/>
      <c r="S20" s="118"/>
      <c r="T20" s="20"/>
      <c r="U20" s="20"/>
      <c r="V20" s="20"/>
      <c r="W20" s="118"/>
      <c r="X20" s="118"/>
      <c r="Y20" s="118"/>
      <c r="Z20" s="20"/>
      <c r="AA20" s="20"/>
      <c r="AB20" s="20"/>
      <c r="AC20" s="20"/>
      <c r="AD20" s="20"/>
      <c r="AE20" s="129"/>
      <c r="AF20" s="130"/>
      <c r="AG20" s="20"/>
      <c r="AH20" s="20"/>
      <c r="AI20" s="25"/>
      <c r="AJ20" s="127"/>
      <c r="AK20" s="128"/>
      <c r="AL20" s="138"/>
    </row>
    <row r="21" spans="2:38" ht="15.75" thickBot="1">
      <c r="B21" s="67" t="str">
        <f>IF(C21=1,"  Aan","  Uit")</f>
        <v>  Uit</v>
      </c>
      <c r="C21" s="103">
        <v>0</v>
      </c>
      <c r="D21" s="66"/>
      <c r="E21" s="149"/>
      <c r="F21" s="20"/>
      <c r="G21" s="28"/>
      <c r="H21" s="29"/>
      <c r="I21" s="32"/>
      <c r="J21" s="31"/>
      <c r="K21" s="31"/>
      <c r="L21" s="31"/>
      <c r="M21" s="20"/>
      <c r="N21" s="20"/>
      <c r="O21" s="20"/>
      <c r="P21" s="20"/>
      <c r="Q21" s="118"/>
      <c r="R21" s="118"/>
      <c r="S21" s="118"/>
      <c r="T21" s="20"/>
      <c r="U21" s="20"/>
      <c r="V21" s="20"/>
      <c r="W21" s="118"/>
      <c r="X21" s="118"/>
      <c r="Y21" s="118"/>
      <c r="Z21" s="20"/>
      <c r="AA21" s="20"/>
      <c r="AB21" s="20"/>
      <c r="AC21" s="20"/>
      <c r="AD21" s="20"/>
      <c r="AE21" s="129"/>
      <c r="AF21" s="130"/>
      <c r="AG21" s="20"/>
      <c r="AH21" s="20"/>
      <c r="AI21" s="28"/>
      <c r="AJ21" s="20"/>
      <c r="AK21" s="31"/>
      <c r="AL21" s="32"/>
    </row>
    <row r="22" spans="2:37" ht="13.5" thickBot="1">
      <c r="B22" s="33" t="s">
        <v>60</v>
      </c>
      <c r="C22" s="34"/>
      <c r="D22" s="9">
        <v>0</v>
      </c>
      <c r="E22" s="42"/>
      <c r="F22" s="20"/>
      <c r="G22" s="28"/>
      <c r="H22" s="29"/>
      <c r="I22" s="20"/>
      <c r="J22" s="27"/>
      <c r="K22" s="27"/>
      <c r="L22" s="27"/>
      <c r="M22" s="20"/>
      <c r="N22" s="20"/>
      <c r="O22" s="20"/>
      <c r="P22" s="20"/>
      <c r="Q22" s="118"/>
      <c r="R22" s="118"/>
      <c r="S22" s="118"/>
      <c r="T22" s="20"/>
      <c r="U22" s="20"/>
      <c r="V22" s="20"/>
      <c r="W22" s="118"/>
      <c r="X22" s="118"/>
      <c r="Y22" s="118"/>
      <c r="Z22" s="20"/>
      <c r="AA22" s="20"/>
      <c r="AB22" s="20"/>
      <c r="AC22" s="20"/>
      <c r="AD22" s="20"/>
      <c r="AE22" s="131"/>
      <c r="AF22" s="132"/>
      <c r="AG22" s="20"/>
      <c r="AH22" s="20"/>
      <c r="AI22" s="28"/>
      <c r="AJ22" s="20"/>
      <c r="AK22" s="20"/>
    </row>
    <row r="23" spans="2:37" ht="13.5" thickBot="1">
      <c r="B23" s="43" t="s">
        <v>6</v>
      </c>
      <c r="C23" s="41"/>
      <c r="D23" s="41"/>
      <c r="E23" s="44"/>
      <c r="F23" s="20"/>
      <c r="G23" s="28"/>
      <c r="H23" s="29"/>
      <c r="I23" s="20"/>
      <c r="J23" s="27"/>
      <c r="K23" s="27"/>
      <c r="L23" s="27"/>
      <c r="M23" s="20"/>
      <c r="N23" s="20"/>
      <c r="O23" s="20"/>
      <c r="P23" s="20"/>
      <c r="Q23" s="118"/>
      <c r="R23" s="118"/>
      <c r="S23" s="118"/>
      <c r="T23" s="20"/>
      <c r="U23" s="20"/>
      <c r="V23" s="20"/>
      <c r="W23" s="118"/>
      <c r="X23" s="118"/>
      <c r="Y23" s="118"/>
      <c r="Z23" s="20"/>
      <c r="AA23" s="20"/>
      <c r="AB23" s="20"/>
      <c r="AC23" s="20"/>
      <c r="AD23" s="20"/>
      <c r="AE23" s="29"/>
      <c r="AF23" s="20"/>
      <c r="AG23" s="20"/>
      <c r="AH23" s="20"/>
      <c r="AI23" s="28"/>
      <c r="AJ23" s="20"/>
      <c r="AK23" s="20"/>
    </row>
    <row r="24" spans="6:37" ht="13.5" thickBot="1">
      <c r="F24" s="20"/>
      <c r="G24" s="38"/>
      <c r="H24" s="45"/>
      <c r="I24" s="38"/>
      <c r="J24" s="23"/>
      <c r="K24" s="23"/>
      <c r="L24" s="23"/>
      <c r="M24" s="22"/>
      <c r="N24" s="22"/>
      <c r="O24" s="22"/>
      <c r="P24" s="46"/>
      <c r="Q24" s="159"/>
      <c r="R24" s="118"/>
      <c r="S24" s="118"/>
      <c r="T24" s="20"/>
      <c r="U24" s="20"/>
      <c r="V24" s="20"/>
      <c r="W24" s="118"/>
      <c r="X24" s="118"/>
      <c r="Y24" s="118"/>
      <c r="Z24" s="22"/>
      <c r="AA24" s="22"/>
      <c r="AB24" s="22"/>
      <c r="AC24" s="22"/>
      <c r="AD24" s="22"/>
      <c r="AE24" s="45"/>
      <c r="AF24" s="22"/>
      <c r="AG24" s="22"/>
      <c r="AH24" s="22"/>
      <c r="AI24" s="28"/>
      <c r="AJ24" s="20"/>
      <c r="AK24" s="20"/>
    </row>
    <row r="25" spans="6:37" ht="12.75">
      <c r="F25" s="20"/>
      <c r="G25" s="20"/>
      <c r="H25" s="20"/>
      <c r="I25" s="20"/>
      <c r="J25" s="27"/>
      <c r="K25" s="27"/>
      <c r="L25" s="27"/>
      <c r="M25" s="20"/>
      <c r="N25" s="20"/>
      <c r="O25" s="20"/>
      <c r="P25" s="20"/>
      <c r="Q25" s="122"/>
      <c r="R25" s="122"/>
      <c r="S25" s="122"/>
      <c r="T25" s="20"/>
      <c r="U25" s="20"/>
      <c r="V25" s="20"/>
      <c r="W25" s="122"/>
      <c r="X25" s="122"/>
      <c r="Y25" s="122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6:37" ht="3.75" customHeight="1">
      <c r="F26" s="20"/>
      <c r="G26" s="20"/>
      <c r="H26" s="20"/>
      <c r="I26" s="20"/>
      <c r="J26" s="27"/>
      <c r="K26" s="27"/>
      <c r="L26" s="27"/>
      <c r="M26" s="20"/>
      <c r="N26" s="20"/>
      <c r="O26" s="20"/>
      <c r="P26" s="20"/>
      <c r="Q26" s="20"/>
      <c r="R26" s="47"/>
      <c r="S26" s="20"/>
      <c r="T26" s="20"/>
      <c r="U26" s="20"/>
      <c r="V26" s="20"/>
      <c r="W26" s="20"/>
      <c r="X26" s="47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6:77" ht="51" customHeight="1">
      <c r="F27" s="20"/>
      <c r="G27" s="20"/>
      <c r="H27" s="20"/>
      <c r="I27" s="20"/>
      <c r="J27" s="27"/>
      <c r="K27" s="27"/>
      <c r="L27" s="27"/>
      <c r="M27" s="20"/>
      <c r="N27" s="20"/>
      <c r="O27" s="20"/>
      <c r="P27" s="20"/>
      <c r="Q27" s="20"/>
      <c r="R27" s="63">
        <v>500</v>
      </c>
      <c r="S27" s="47"/>
      <c r="T27" s="47"/>
      <c r="U27" s="47"/>
      <c r="V27" s="47"/>
      <c r="W27" s="47"/>
      <c r="X27" s="48">
        <f>IF(BX35=0,5,BX35*100)</f>
        <v>1000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 t="s">
        <v>62</v>
      </c>
      <c r="AI27" s="20"/>
      <c r="AJ27" s="20"/>
      <c r="AK27" s="20"/>
      <c r="BX27" s="62">
        <v>0</v>
      </c>
      <c r="BY27" s="13" t="s">
        <v>31</v>
      </c>
    </row>
    <row r="28" spans="6:77" ht="12.75">
      <c r="F28" s="20"/>
      <c r="G28" s="20"/>
      <c r="H28" s="20"/>
      <c r="I28" s="20"/>
      <c r="J28" s="27"/>
      <c r="K28" s="27"/>
      <c r="L28" s="27"/>
      <c r="M28" s="20"/>
      <c r="N28" s="20"/>
      <c r="O28" s="20"/>
      <c r="P28" s="20"/>
      <c r="Q28" s="20"/>
      <c r="S28" s="20"/>
      <c r="T28" s="20"/>
      <c r="U28" s="20"/>
      <c r="V28" s="20"/>
      <c r="W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BX28" s="62">
        <v>1</v>
      </c>
      <c r="BY28" s="13" t="s">
        <v>23</v>
      </c>
    </row>
    <row r="29" spans="6:77" ht="20.25">
      <c r="F29" s="20"/>
      <c r="G29" s="20"/>
      <c r="H29" s="20"/>
      <c r="I29" s="20"/>
      <c r="J29" s="27"/>
      <c r="K29" s="27"/>
      <c r="L29" s="27"/>
      <c r="M29" s="20"/>
      <c r="N29" s="20"/>
      <c r="O29" s="20"/>
      <c r="P29" s="20"/>
      <c r="Q29" s="50">
        <v>500</v>
      </c>
      <c r="R29" s="50"/>
      <c r="S29" s="50"/>
      <c r="T29" s="20"/>
      <c r="U29" s="20"/>
      <c r="V29" s="20"/>
      <c r="W29" s="50">
        <v>10000</v>
      </c>
      <c r="X29" s="50"/>
      <c r="Y29" s="5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BX29" s="62">
        <v>0</v>
      </c>
      <c r="BY29" s="13" t="s">
        <v>21</v>
      </c>
    </row>
    <row r="30" spans="6:77" ht="12.75">
      <c r="F30" s="20"/>
      <c r="G30" s="20"/>
      <c r="H30" s="20"/>
      <c r="BX30" s="62">
        <v>1</v>
      </c>
      <c r="BY30" s="13" t="s">
        <v>19</v>
      </c>
    </row>
    <row r="31" spans="6:79" ht="12.75">
      <c r="F31" s="20"/>
      <c r="G31" s="20"/>
      <c r="H31" s="20"/>
      <c r="BY31" s="13" t="s">
        <v>20</v>
      </c>
      <c r="BZ31" s="13">
        <v>0.2</v>
      </c>
      <c r="CA31" s="13" t="s">
        <v>15</v>
      </c>
    </row>
    <row r="32" spans="6:81" ht="12.75">
      <c r="F32" s="20"/>
      <c r="G32" s="20"/>
      <c r="H32" s="20"/>
      <c r="BX32" s="49"/>
      <c r="BY32" s="51" t="s">
        <v>13</v>
      </c>
      <c r="BZ32" s="52">
        <f>IF(C21=1,D22,0)</f>
        <v>0</v>
      </c>
      <c r="CA32" s="51" t="s">
        <v>1</v>
      </c>
      <c r="CB32" s="51"/>
      <c r="CC32" s="51"/>
    </row>
    <row r="33" spans="6:81" ht="12.75">
      <c r="F33" s="20"/>
      <c r="G33" s="20"/>
      <c r="H33" s="20"/>
      <c r="BX33" s="49"/>
      <c r="BY33" s="53" t="s">
        <v>11</v>
      </c>
      <c r="BZ33" s="54">
        <f>IF(BZ32=0,0,IF(BX27=1,BZ32/BZ45,IF(BX29,BZ43/BZ32,BZ43/BZ32+BZ42/BZ32)))</f>
        <v>0</v>
      </c>
      <c r="CA33" s="53" t="s">
        <v>0</v>
      </c>
      <c r="CB33" s="54">
        <f>IF($BZ33&lt;0.1,$BZ33*1000,IF($BZ33&gt;100,$BZ33/1000,$BZ33))</f>
        <v>0</v>
      </c>
      <c r="CC33" s="53" t="str">
        <f>IF($BZ33&lt;0.1,"mA",IF($BZ33&gt;100,"kA","A"))</f>
        <v>mA</v>
      </c>
    </row>
    <row r="34" spans="6:81" ht="12.75">
      <c r="F34" s="20"/>
      <c r="G34" s="20"/>
      <c r="H34" s="20"/>
      <c r="BX34" s="49"/>
      <c r="BY34" s="51" t="s">
        <v>9</v>
      </c>
      <c r="BZ34" s="51">
        <f>R27</f>
        <v>500</v>
      </c>
      <c r="CA34" s="51"/>
      <c r="CB34" s="51"/>
      <c r="CC34" s="51"/>
    </row>
    <row r="35" spans="6:81" ht="12.75">
      <c r="F35" s="20"/>
      <c r="G35" s="20"/>
      <c r="H35" s="20"/>
      <c r="BX35" s="62">
        <v>10</v>
      </c>
      <c r="BY35" s="53" t="s">
        <v>10</v>
      </c>
      <c r="BZ35" s="53">
        <f>X27</f>
        <v>1000</v>
      </c>
      <c r="CA35" s="51"/>
      <c r="CB35" s="51"/>
      <c r="CC35" s="51"/>
    </row>
    <row r="36" spans="6:81" ht="12.75">
      <c r="F36" s="20"/>
      <c r="G36" s="20"/>
      <c r="H36" s="20"/>
      <c r="BX36" s="49"/>
      <c r="BY36" s="51" t="s">
        <v>12</v>
      </c>
      <c r="BZ36" s="55">
        <f>IF(BX27=1,0,BZ35/BZ34*BZ32)</f>
        <v>0</v>
      </c>
      <c r="CA36" s="51" t="s">
        <v>1</v>
      </c>
      <c r="CB36" s="55">
        <f>IF($BZ36&lt;0.1,$BZ36*1000,IF($BZ36&gt;100,$BZ36/1000,$BZ36))</f>
        <v>0</v>
      </c>
      <c r="CC36" s="51" t="str">
        <f>IF($BZ36&lt;0.1,"mV",IF($BZ36&gt;100,"kV","V"))</f>
        <v>mV</v>
      </c>
    </row>
    <row r="37" spans="6:81" ht="12.75">
      <c r="F37" s="20"/>
      <c r="G37" s="20"/>
      <c r="H37" s="20"/>
      <c r="BX37" s="62">
        <v>1</v>
      </c>
      <c r="BY37" s="56" t="s">
        <v>14</v>
      </c>
      <c r="BZ37" s="56">
        <f>IF(BX28=0,9*10^100,IF(BX37=1003,0.01,IF(BX37=1002,0.1,IF(BX37=1001,0.5,(1001-BX37)))))</f>
        <v>1000</v>
      </c>
      <c r="CA37" s="57" t="s">
        <v>7</v>
      </c>
      <c r="CB37" s="51"/>
      <c r="CC37" s="51"/>
    </row>
    <row r="38" spans="6:81" ht="12.75">
      <c r="F38" s="20"/>
      <c r="G38" s="20"/>
      <c r="H38" s="20"/>
      <c r="BX38" s="49"/>
      <c r="BY38" s="51" t="s">
        <v>17</v>
      </c>
      <c r="BZ38" s="55">
        <f>BZ36/BZ37</f>
        <v>0</v>
      </c>
      <c r="CA38" s="51" t="s">
        <v>0</v>
      </c>
      <c r="CB38" s="55">
        <f>IF($BZ38&lt;0.1,$BZ38*1000,IF($BZ38&gt;=100,$BZ38/1000,$BZ38))</f>
        <v>0</v>
      </c>
      <c r="CC38" s="51" t="str">
        <f>IF($BZ38&lt;0.1,"mA",IF($BZ38&gt;=100,"kA","A"))</f>
        <v>mA</v>
      </c>
    </row>
    <row r="39" spans="6:81" ht="12.75">
      <c r="F39" s="20"/>
      <c r="G39" s="20"/>
      <c r="H39" s="20"/>
      <c r="BY39" s="51" t="s">
        <v>8</v>
      </c>
      <c r="BZ39" s="55">
        <f>BZ36*BZ38</f>
        <v>0</v>
      </c>
      <c r="CA39" s="51" t="s">
        <v>7</v>
      </c>
      <c r="CB39" s="51"/>
      <c r="CC39" s="51"/>
    </row>
    <row r="40" spans="77:81" ht="12.75">
      <c r="BY40" s="53" t="s">
        <v>18</v>
      </c>
      <c r="BZ40" s="58">
        <f>IF(BX29=1,100,100-BX30*BZ31)</f>
        <v>99.8</v>
      </c>
      <c r="CA40" s="53" t="s">
        <v>15</v>
      </c>
      <c r="CB40" s="51"/>
      <c r="CC40" s="51"/>
    </row>
    <row r="41" spans="77:81" ht="12.75">
      <c r="BY41" s="53" t="s">
        <v>25</v>
      </c>
      <c r="BZ41" s="58">
        <f>BZ32*BZ46</f>
        <v>0</v>
      </c>
      <c r="CA41" s="53" t="s">
        <v>7</v>
      </c>
      <c r="CB41" s="55">
        <f>IF($BZ41&lt;0.1,$BZ41*1000,IF($BZ41&gt;100,$BZ41/1000,$BZ41))</f>
        <v>0</v>
      </c>
      <c r="CC41" s="51" t="str">
        <f>IF($BZ41&lt;0.1,"mW",IF($BZ41&gt;100,"kW","W"))</f>
        <v>mW</v>
      </c>
    </row>
    <row r="42" spans="77:81" ht="12.75">
      <c r="BY42" s="53" t="s">
        <v>26</v>
      </c>
      <c r="BZ42" s="58">
        <f>IF(BX29=0,BZ41,0)</f>
        <v>0</v>
      </c>
      <c r="CA42" s="53" t="s">
        <v>7</v>
      </c>
      <c r="CB42" s="55">
        <f>IF($BZ42&lt;0.1,$BZ42*1000,IF($BZ42&gt;100,$BZ42/1000,$BZ42))</f>
        <v>0</v>
      </c>
      <c r="CC42" s="51" t="str">
        <f>IF($BZ42&lt;0.1,"mW",IF($BZ42&gt;100,"kW","W"))</f>
        <v>mW</v>
      </c>
    </row>
    <row r="43" spans="77:81" ht="12.75">
      <c r="BY43" s="53" t="s">
        <v>16</v>
      </c>
      <c r="BZ43" s="59">
        <f>BZ39/BZ40*100+BZ42</f>
        <v>0</v>
      </c>
      <c r="CA43" s="53" t="s">
        <v>7</v>
      </c>
      <c r="CB43" s="55">
        <f>IF($BZ43&lt;0.1,$BZ43*1000,IF($BZ43&gt;100,$BZ43/1000,$BZ43))</f>
        <v>0</v>
      </c>
      <c r="CC43" s="51" t="str">
        <f>IF($BZ43&lt;0.1,"mW",IF($BZ43&gt;100,"kW","W"))</f>
        <v>mW</v>
      </c>
    </row>
    <row r="44" spans="77:79" ht="12.75">
      <c r="BY44" s="13" t="s">
        <v>27</v>
      </c>
      <c r="BZ44" s="60" t="e">
        <f>BZ39/BZ43*100</f>
        <v>#DIV/0!</v>
      </c>
      <c r="CA44" s="13" t="s">
        <v>15</v>
      </c>
    </row>
    <row r="45" spans="77:78" ht="12.75">
      <c r="BY45" s="13" t="s">
        <v>32</v>
      </c>
      <c r="BZ45" s="13">
        <f>IF(BX29=1,9E+40,250+BX30*15)</f>
        <v>265</v>
      </c>
    </row>
    <row r="46" spans="77:81" ht="12.75">
      <c r="BY46" s="13" t="s">
        <v>33</v>
      </c>
      <c r="BZ46" s="61">
        <f>BZ32/BZ45</f>
        <v>0</v>
      </c>
      <c r="CA46" s="13" t="s">
        <v>0</v>
      </c>
      <c r="CB46" s="54">
        <f>IF($BZ46&lt;0.1,$BZ46*1000,IF($BZ46&gt;100,$BZ46/1000,$BZ46))</f>
        <v>0</v>
      </c>
      <c r="CC46" s="53" t="str">
        <f>IF($BZ46&lt;0.1,"mA",IF($BZ46&gt;100,"kA","A"))</f>
        <v>mA</v>
      </c>
    </row>
  </sheetData>
  <sheetProtection password="DE47" sheet="1" objects="1" scenarios="1" selectLockedCells="1"/>
  <mergeCells count="44">
    <mergeCell ref="AA11:AH11"/>
    <mergeCell ref="W23:Y23"/>
    <mergeCell ref="W24:Y24"/>
    <mergeCell ref="Q21:S21"/>
    <mergeCell ref="AA13:AB14"/>
    <mergeCell ref="AC13:AC14"/>
    <mergeCell ref="Q20:S20"/>
    <mergeCell ref="Q24:S24"/>
    <mergeCell ref="B6:D6"/>
    <mergeCell ref="W19:Y19"/>
    <mergeCell ref="W20:Y20"/>
    <mergeCell ref="W21:Y21"/>
    <mergeCell ref="W15:Y15"/>
    <mergeCell ref="W16:Y16"/>
    <mergeCell ref="E17:E18"/>
    <mergeCell ref="E19:E21"/>
    <mergeCell ref="I11:O11"/>
    <mergeCell ref="J18:K20"/>
    <mergeCell ref="AL18:AL20"/>
    <mergeCell ref="B18:C19"/>
    <mergeCell ref="M13:N14"/>
    <mergeCell ref="O13:O14"/>
    <mergeCell ref="Q13:S13"/>
    <mergeCell ref="Q14:S14"/>
    <mergeCell ref="Q15:S15"/>
    <mergeCell ref="Q16:S16"/>
    <mergeCell ref="Q17:S17"/>
    <mergeCell ref="W17:Y17"/>
    <mergeCell ref="AJ18:AK20"/>
    <mergeCell ref="W18:Y18"/>
    <mergeCell ref="AE18:AF22"/>
    <mergeCell ref="AE16:AF17"/>
    <mergeCell ref="W22:Y22"/>
    <mergeCell ref="Q25:S25"/>
    <mergeCell ref="W13:Y13"/>
    <mergeCell ref="W14:Y14"/>
    <mergeCell ref="Q18:S18"/>
    <mergeCell ref="Q19:S19"/>
    <mergeCell ref="W25:Y25"/>
    <mergeCell ref="B11:H11"/>
    <mergeCell ref="B13:E15"/>
    <mergeCell ref="Q22:S22"/>
    <mergeCell ref="Q23:S23"/>
    <mergeCell ref="L18:L20"/>
  </mergeCells>
  <conditionalFormatting sqref="AE16:AF22">
    <cfRule type="expression" priority="1" dxfId="0" stopIfTrue="1">
      <formula>$BX$28=0</formula>
    </cfRule>
  </conditionalFormatting>
  <conditionalFormatting sqref="K15:O15">
    <cfRule type="expression" priority="2" dxfId="1" stopIfTrue="1">
      <formula>CA35&gt;100</formula>
    </cfRule>
  </conditionalFormatting>
  <conditionalFormatting sqref="B11:H11">
    <cfRule type="expression" priority="3" dxfId="2" stopIfTrue="1">
      <formula>BZ33&gt;100</formula>
    </cfRule>
  </conditionalFormatting>
  <conditionalFormatting sqref="B13:E15">
    <cfRule type="expression" priority="4" dxfId="2" stopIfTrue="1">
      <formula>BZ33&gt;100</formula>
    </cfRule>
  </conditionalFormatting>
  <conditionalFormatting sqref="D21">
    <cfRule type="expression" priority="5" dxfId="3" stopIfTrue="1">
      <formula>BZ33&gt;100</formula>
    </cfRule>
    <cfRule type="expression" priority="6" dxfId="4" stopIfTrue="1">
      <formula>C21=1</formula>
    </cfRule>
  </conditionalFormatting>
  <conditionalFormatting sqref="B17">
    <cfRule type="expression" priority="7" dxfId="5" stopIfTrue="1">
      <formula>BX27=0</formula>
    </cfRule>
  </conditionalFormatting>
  <conditionalFormatting sqref="C17">
    <cfRule type="expression" priority="8" dxfId="5" stopIfTrue="1">
      <formula>BX27=0</formula>
    </cfRule>
  </conditionalFormatting>
  <conditionalFormatting sqref="B21">
    <cfRule type="expression" priority="9" dxfId="5" stopIfTrue="1">
      <formula>C21=1</formula>
    </cfRule>
  </conditionalFormatting>
  <conditionalFormatting sqref="B20">
    <cfRule type="expression" priority="10" dxfId="6" stopIfTrue="1">
      <formula>BX27=1</formula>
    </cfRule>
  </conditionalFormatting>
  <conditionalFormatting sqref="C20">
    <cfRule type="expression" priority="11" dxfId="6" stopIfTrue="1">
      <formula>BX27=1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2:W20"/>
  <sheetViews>
    <sheetView showGridLines="0" showRowColHeaders="0" showOutlineSymbols="0" workbookViewId="0" topLeftCell="A1">
      <pane xSplit="58" topLeftCell="BG1" activePane="topRight" state="frozen"/>
      <selection pane="topLeft" activeCell="A4" sqref="A4"/>
      <selection pane="topRight" activeCell="F6" sqref="F6:F11"/>
    </sheetView>
  </sheetViews>
  <sheetFormatPr defaultColWidth="9.140625" defaultRowHeight="12.75"/>
  <cols>
    <col min="1" max="1" width="1.8515625" style="70" customWidth="1"/>
    <col min="2" max="3" width="6.00390625" style="70" customWidth="1"/>
    <col min="4" max="6" width="7.8515625" style="70" customWidth="1"/>
    <col min="7" max="7" width="6.421875" style="70" bestFit="1" customWidth="1"/>
    <col min="8" max="8" width="7.8515625" style="70" customWidth="1"/>
    <col min="9" max="9" width="6.421875" style="70" customWidth="1"/>
    <col min="10" max="10" width="7.8515625" style="70" customWidth="1"/>
    <col min="11" max="11" width="11.421875" style="70" bestFit="1" customWidth="1"/>
    <col min="12" max="12" width="3.421875" style="70" bestFit="1" customWidth="1"/>
    <col min="13" max="15" width="7.8515625" style="70" customWidth="1"/>
    <col min="16" max="16" width="6.421875" style="70" bestFit="1" customWidth="1"/>
    <col min="17" max="17" width="7.7109375" style="70" customWidth="1"/>
    <col min="18" max="18" width="7.8515625" style="70" customWidth="1"/>
    <col min="19" max="19" width="7.00390625" style="70" customWidth="1"/>
    <col min="20" max="21" width="2.7109375" style="70" customWidth="1"/>
    <col min="22" max="22" width="1.57421875" style="70" customWidth="1"/>
    <col min="23" max="23" width="5.8515625" style="70" customWidth="1"/>
    <col min="24" max="16384" width="9.140625" style="70" customWidth="1"/>
  </cols>
  <sheetData>
    <row r="2" spans="2:19" ht="15.75">
      <c r="B2" s="228" t="s">
        <v>59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9:14" ht="35.25">
      <c r="I3" s="162" t="s">
        <v>68</v>
      </c>
      <c r="J3" s="163"/>
      <c r="K3" s="168" t="str">
        <f>IF(K16*M16*N16=0,"?",M5*K4)</f>
        <v>?</v>
      </c>
      <c r="L3" s="169"/>
      <c r="M3" s="169"/>
      <c r="N3" s="91" t="s">
        <v>1</v>
      </c>
    </row>
    <row r="4" spans="9:14" ht="35.25">
      <c r="I4" s="170" t="s">
        <v>69</v>
      </c>
      <c r="J4" s="171"/>
      <c r="K4" s="172">
        <f>J12</f>
        <v>0</v>
      </c>
      <c r="L4" s="173"/>
      <c r="M4" s="173"/>
      <c r="N4" s="92" t="s">
        <v>7</v>
      </c>
    </row>
    <row r="5" spans="2:23" ht="30" thickBot="1">
      <c r="B5" s="93"/>
      <c r="C5" s="93"/>
      <c r="D5" s="215" t="str">
        <f>IF(D16*E16*I16*K16*M16*N16=0,"?",M5*I9/E9)</f>
        <v>?</v>
      </c>
      <c r="E5" s="171"/>
      <c r="F5" s="93"/>
      <c r="G5" s="93"/>
      <c r="H5" s="93"/>
      <c r="I5" s="93"/>
      <c r="J5" s="93"/>
      <c r="K5" s="93"/>
      <c r="L5" s="93"/>
      <c r="M5" s="203" t="str">
        <f>IF(N16*M16=0,"?",R9*R5/N9)</f>
        <v>?</v>
      </c>
      <c r="N5" s="204"/>
      <c r="R5" s="215">
        <f>R9/T9</f>
        <v>2000</v>
      </c>
      <c r="S5" s="234"/>
      <c r="T5" s="235"/>
      <c r="U5" s="93"/>
      <c r="V5" s="93"/>
      <c r="W5" s="93"/>
    </row>
    <row r="6" spans="2:23" ht="7.5" customHeight="1" thickBot="1">
      <c r="B6" s="193" t="str">
        <f>IF(OR(D5="?",E9="?"),"?",IF(D5*E9/1000000&lt;1,"kW","MW"))</f>
        <v>?</v>
      </c>
      <c r="C6" s="219" t="s">
        <v>1</v>
      </c>
      <c r="D6" s="216"/>
      <c r="E6" s="217"/>
      <c r="F6" s="207">
        <v>1000</v>
      </c>
      <c r="G6" s="225" t="s">
        <v>70</v>
      </c>
      <c r="H6" s="189">
        <f>H12*10</f>
        <v>10000</v>
      </c>
      <c r="I6" s="94"/>
      <c r="J6" s="95"/>
      <c r="K6" s="186"/>
      <c r="L6" s="95"/>
      <c r="M6" s="205"/>
      <c r="N6" s="206"/>
      <c r="O6" s="189">
        <f>O12*10</f>
        <v>10000</v>
      </c>
      <c r="P6" s="210" t="s">
        <v>71</v>
      </c>
      <c r="Q6" s="207">
        <v>1000</v>
      </c>
      <c r="R6" s="236"/>
      <c r="S6" s="236"/>
      <c r="T6" s="237"/>
      <c r="U6" s="93"/>
      <c r="V6" s="93"/>
      <c r="W6" s="93"/>
    </row>
    <row r="7" spans="2:23" ht="7.5" customHeight="1" thickBot="1">
      <c r="B7" s="194"/>
      <c r="C7" s="220"/>
      <c r="D7" s="213" t="s">
        <v>0</v>
      </c>
      <c r="E7" s="223" t="s">
        <v>1</v>
      </c>
      <c r="F7" s="208"/>
      <c r="G7" s="226"/>
      <c r="H7" s="190"/>
      <c r="I7" s="201" t="s">
        <v>1</v>
      </c>
      <c r="J7" s="93"/>
      <c r="K7" s="187"/>
      <c r="L7" s="93"/>
      <c r="M7" s="197" t="s">
        <v>0</v>
      </c>
      <c r="N7" s="199" t="s">
        <v>1</v>
      </c>
      <c r="O7" s="190"/>
      <c r="P7" s="211"/>
      <c r="Q7" s="208"/>
      <c r="R7" s="201" t="s">
        <v>1</v>
      </c>
      <c r="S7" s="195" t="s">
        <v>0</v>
      </c>
      <c r="T7" s="93"/>
      <c r="U7" s="94"/>
      <c r="V7" s="93"/>
      <c r="W7" s="93"/>
    </row>
    <row r="8" spans="2:23" ht="39" customHeight="1">
      <c r="B8" s="194"/>
      <c r="C8" s="220"/>
      <c r="D8" s="214"/>
      <c r="E8" s="224"/>
      <c r="F8" s="208"/>
      <c r="G8" s="226"/>
      <c r="H8" s="190"/>
      <c r="I8" s="218"/>
      <c r="J8" s="93"/>
      <c r="K8" s="89">
        <v>0</v>
      </c>
      <c r="L8" s="93"/>
      <c r="M8" s="198"/>
      <c r="N8" s="200"/>
      <c r="O8" s="190"/>
      <c r="P8" s="211"/>
      <c r="Q8" s="208"/>
      <c r="R8" s="202"/>
      <c r="S8" s="196"/>
      <c r="T8" s="241" t="s">
        <v>7</v>
      </c>
      <c r="U8" s="242"/>
      <c r="V8" s="188">
        <v>1</v>
      </c>
      <c r="W8" s="93"/>
    </row>
    <row r="9" spans="2:23" ht="102.75" customHeight="1" thickBot="1">
      <c r="B9" s="175" t="str">
        <f>IF(OR(D5="?",E9="?"),"?",IF(D5*E9/1000000&lt;1,D5*E9/1000000*1000,D5*E9/1000000))</f>
        <v>?</v>
      </c>
      <c r="C9" s="177" t="str">
        <f>IF(E9="","?",E9)</f>
        <v>?</v>
      </c>
      <c r="D9" s="97"/>
      <c r="E9" s="221" t="str">
        <f>IF(E16*I16*K16*M16*N16=0,"?",F6/H6*I9)</f>
        <v>?</v>
      </c>
      <c r="F9" s="208"/>
      <c r="G9" s="226"/>
      <c r="H9" s="190"/>
      <c r="I9" s="180" t="str">
        <f>IF(I16*K16*M16*N16=0,"?",(N9+K3+J9))</f>
        <v>?</v>
      </c>
      <c r="J9" s="243" t="str">
        <f>K3</f>
        <v>?</v>
      </c>
      <c r="K9" s="244"/>
      <c r="L9" s="162" t="s">
        <v>1</v>
      </c>
      <c r="M9" s="163"/>
      <c r="N9" s="182" t="str">
        <f>IF(N16=1,O6/Q6*R9,"?")</f>
        <v>?</v>
      </c>
      <c r="O9" s="190"/>
      <c r="P9" s="211"/>
      <c r="Q9" s="208"/>
      <c r="R9" s="166">
        <v>200</v>
      </c>
      <c r="S9" s="99"/>
      <c r="T9" s="184">
        <f>V8/10</f>
        <v>0.1</v>
      </c>
      <c r="U9" s="185"/>
      <c r="V9" s="188"/>
      <c r="W9" s="93"/>
    </row>
    <row r="10" spans="2:23" ht="7.5" customHeight="1" thickBot="1">
      <c r="B10" s="175"/>
      <c r="C10" s="178"/>
      <c r="D10" s="98"/>
      <c r="E10" s="222"/>
      <c r="F10" s="208"/>
      <c r="G10" s="226"/>
      <c r="H10" s="190"/>
      <c r="I10" s="181"/>
      <c r="J10" s="96"/>
      <c r="K10" s="186"/>
      <c r="L10" s="94"/>
      <c r="M10" s="95"/>
      <c r="N10" s="183"/>
      <c r="O10" s="190"/>
      <c r="P10" s="211"/>
      <c r="Q10" s="208"/>
      <c r="R10" s="167"/>
      <c r="S10" s="95"/>
      <c r="T10" s="95"/>
      <c r="U10" s="100"/>
      <c r="V10" s="93"/>
      <c r="W10" s="93"/>
    </row>
    <row r="11" spans="2:23" ht="7.5" customHeight="1" thickBot="1">
      <c r="B11" s="176"/>
      <c r="C11" s="179"/>
      <c r="D11" s="97"/>
      <c r="E11" s="93"/>
      <c r="F11" s="209"/>
      <c r="G11" s="227"/>
      <c r="H11" s="191"/>
      <c r="I11" s="93"/>
      <c r="J11" s="93"/>
      <c r="K11" s="187"/>
      <c r="L11" s="93"/>
      <c r="M11" s="93"/>
      <c r="N11" s="93"/>
      <c r="O11" s="191"/>
      <c r="P11" s="212"/>
      <c r="Q11" s="209"/>
      <c r="R11" s="93"/>
      <c r="S11" s="93"/>
      <c r="T11" s="93"/>
      <c r="U11" s="93"/>
      <c r="V11" s="93"/>
      <c r="W11" s="93"/>
    </row>
    <row r="12" spans="2:23" ht="30">
      <c r="B12" s="238" t="s">
        <v>36</v>
      </c>
      <c r="C12" s="239"/>
      <c r="D12" s="240"/>
      <c r="F12" s="73"/>
      <c r="H12" s="88">
        <v>1000</v>
      </c>
      <c r="J12" s="192">
        <f>K8/10</f>
        <v>0</v>
      </c>
      <c r="K12" s="171"/>
      <c r="L12" s="164" t="s">
        <v>7</v>
      </c>
      <c r="M12" s="165"/>
      <c r="O12" s="88">
        <v>1000</v>
      </c>
      <c r="Q12" s="73"/>
      <c r="R12" s="160">
        <f>IF(R9*R5/1000000&lt;1,R9*R5/1000000*1000,R9*R5/1000000)</f>
        <v>400</v>
      </c>
      <c r="S12" s="161"/>
      <c r="T12" s="161"/>
      <c r="U12" s="174" t="str">
        <f>IF(R9*R5/1000000.1,"kW","MW")</f>
        <v>kW</v>
      </c>
      <c r="V12" s="174"/>
      <c r="W12" s="174"/>
    </row>
    <row r="13" spans="1:23" s="93" customFormat="1" ht="29.25">
      <c r="A13" s="99"/>
      <c r="B13" s="99"/>
      <c r="C13" s="99"/>
      <c r="D13" s="232">
        <f>IF(H6&gt;F6,1,F6/H6)</f>
        <v>1</v>
      </c>
      <c r="E13" s="233"/>
      <c r="F13" s="233"/>
      <c r="G13" s="101" t="s">
        <v>38</v>
      </c>
      <c r="H13" s="172">
        <f>IF(F6&gt;H6,1,H6/F6)</f>
        <v>10</v>
      </c>
      <c r="I13" s="173"/>
      <c r="J13" s="173"/>
      <c r="L13" s="99"/>
      <c r="M13" s="232">
        <f>IF(Q6&gt;O6,1,O6/Q6)</f>
        <v>10</v>
      </c>
      <c r="N13" s="233"/>
      <c r="O13" s="233"/>
      <c r="P13" s="102" t="s">
        <v>38</v>
      </c>
      <c r="Q13" s="172">
        <f>IF(O6&gt;Q6,1,Q6/O6)</f>
        <v>1</v>
      </c>
      <c r="R13" s="173"/>
      <c r="S13" s="173"/>
      <c r="T13" s="99"/>
      <c r="U13" s="99"/>
      <c r="V13" s="99"/>
      <c r="W13" s="99"/>
    </row>
    <row r="14" spans="2:3" ht="15.75">
      <c r="B14" s="109" t="str">
        <f>IF(B9="?","?",R12/B9*100*(IF(U12="MW",10^6,10^3)/IF(B6="MW",10^6,10^3)))</f>
        <v>?</v>
      </c>
      <c r="C14" s="72" t="s">
        <v>15</v>
      </c>
    </row>
    <row r="15" spans="2:22" s="71" customFormat="1" ht="20.25">
      <c r="B15" s="230" t="s">
        <v>64</v>
      </c>
      <c r="C15" s="231"/>
      <c r="D15" s="74" t="s">
        <v>67</v>
      </c>
      <c r="E15" s="75" t="s">
        <v>67</v>
      </c>
      <c r="F15" s="76"/>
      <c r="G15" s="76"/>
      <c r="H15" s="76"/>
      <c r="I15" s="75" t="s">
        <v>67</v>
      </c>
      <c r="J15" s="76"/>
      <c r="K15" s="75" t="s">
        <v>67</v>
      </c>
      <c r="L15" s="76"/>
      <c r="M15" s="74" t="s">
        <v>67</v>
      </c>
      <c r="N15" s="75" t="s">
        <v>67</v>
      </c>
      <c r="O15" s="77"/>
      <c r="P15" s="77"/>
      <c r="Q15" s="77"/>
      <c r="R15" s="77"/>
      <c r="S15" s="77"/>
      <c r="T15" s="77"/>
      <c r="U15" s="77"/>
      <c r="V15" s="78"/>
    </row>
    <row r="16" spans="2:22" s="71" customFormat="1" ht="20.25">
      <c r="B16" s="79" t="s">
        <v>65</v>
      </c>
      <c r="D16" s="90">
        <v>0</v>
      </c>
      <c r="E16" s="90">
        <v>0</v>
      </c>
      <c r="I16" s="90">
        <v>0</v>
      </c>
      <c r="K16" s="90">
        <v>0</v>
      </c>
      <c r="M16" s="90">
        <v>0</v>
      </c>
      <c r="N16" s="90">
        <v>0</v>
      </c>
      <c r="V16" s="80"/>
    </row>
    <row r="17" spans="2:22" s="71" customFormat="1" ht="15">
      <c r="B17" s="81"/>
      <c r="V17" s="80"/>
    </row>
    <row r="18" spans="2:22" ht="15">
      <c r="B18" s="8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80"/>
    </row>
    <row r="19" spans="2:22" ht="15">
      <c r="B19" s="81"/>
      <c r="C19" s="71"/>
      <c r="D19" s="71"/>
      <c r="E19" s="71"/>
      <c r="F19" s="71"/>
      <c r="G19" s="71"/>
      <c r="H19" s="71"/>
      <c r="I19" s="71"/>
      <c r="J19" s="71"/>
      <c r="K19" s="82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80"/>
    </row>
    <row r="20" spans="2:22" s="87" customFormat="1" ht="20.25">
      <c r="B20" s="83"/>
      <c r="C20" s="84"/>
      <c r="D20" s="85" t="s">
        <v>66</v>
      </c>
      <c r="E20" s="85" t="s">
        <v>66</v>
      </c>
      <c r="F20" s="85"/>
      <c r="G20" s="85"/>
      <c r="H20" s="85"/>
      <c r="I20" s="85" t="s">
        <v>66</v>
      </c>
      <c r="J20" s="85"/>
      <c r="K20" s="85" t="s">
        <v>66</v>
      </c>
      <c r="L20" s="85"/>
      <c r="M20" s="85" t="s">
        <v>66</v>
      </c>
      <c r="N20" s="85" t="s">
        <v>66</v>
      </c>
      <c r="O20" s="84"/>
      <c r="P20" s="84"/>
      <c r="Q20" s="84" t="s">
        <v>37</v>
      </c>
      <c r="R20" s="84"/>
      <c r="S20" s="84"/>
      <c r="T20" s="84"/>
      <c r="U20" s="84"/>
      <c r="V20" s="86"/>
    </row>
  </sheetData>
  <sheetProtection password="DE47" sheet="1" objects="1" scenarios="1" selectLockedCells="1"/>
  <mergeCells count="46">
    <mergeCell ref="B2:S2"/>
    <mergeCell ref="B15:C15"/>
    <mergeCell ref="Q13:S13"/>
    <mergeCell ref="M13:O13"/>
    <mergeCell ref="H13:J13"/>
    <mergeCell ref="D13:F13"/>
    <mergeCell ref="R5:T6"/>
    <mergeCell ref="B12:D12"/>
    <mergeCell ref="T8:U8"/>
    <mergeCell ref="J9:K9"/>
    <mergeCell ref="H6:H11"/>
    <mergeCell ref="K6:K7"/>
    <mergeCell ref="I7:I8"/>
    <mergeCell ref="C6:C8"/>
    <mergeCell ref="E9:E10"/>
    <mergeCell ref="E7:E8"/>
    <mergeCell ref="F6:F11"/>
    <mergeCell ref="G6:G11"/>
    <mergeCell ref="B6:B8"/>
    <mergeCell ref="S7:S8"/>
    <mergeCell ref="M7:M8"/>
    <mergeCell ref="N7:N8"/>
    <mergeCell ref="R7:R8"/>
    <mergeCell ref="M5:N6"/>
    <mergeCell ref="Q6:Q11"/>
    <mergeCell ref="P6:P11"/>
    <mergeCell ref="D7:D8"/>
    <mergeCell ref="D5:E6"/>
    <mergeCell ref="U12:W12"/>
    <mergeCell ref="B9:B11"/>
    <mergeCell ref="C9:C11"/>
    <mergeCell ref="I9:I10"/>
    <mergeCell ref="N9:N10"/>
    <mergeCell ref="T9:U9"/>
    <mergeCell ref="K10:K11"/>
    <mergeCell ref="V8:V9"/>
    <mergeCell ref="O6:O11"/>
    <mergeCell ref="J12:K12"/>
    <mergeCell ref="K3:M3"/>
    <mergeCell ref="I3:J3"/>
    <mergeCell ref="I4:J4"/>
    <mergeCell ref="K4:M4"/>
    <mergeCell ref="R12:T12"/>
    <mergeCell ref="L9:M9"/>
    <mergeCell ref="L12:M12"/>
    <mergeCell ref="R9:R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2005-01-26T17:28:38Z</dcterms:created>
  <dcterms:modified xsi:type="dcterms:W3CDTF">2007-07-07T20:18:06Z</dcterms:modified>
  <cp:category/>
  <cp:version/>
  <cp:contentType/>
  <cp:contentStatus/>
</cp:coreProperties>
</file>