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Opstelling" sheetId="1" r:id="rId1"/>
    <sheet name="Waarnemingen" sheetId="2" r:id="rId2"/>
    <sheet name="Theorie" sheetId="3" r:id="rId3"/>
    <sheet name="Help" sheetId="4" r:id="rId4"/>
  </sheets>
  <definedNames>
    <definedName name="_xlnm.Print_Area" localSheetId="2">'Theorie'!$A$1:$R$44</definedName>
  </definedNames>
  <calcPr fullCalcOnLoad="1"/>
</workbook>
</file>

<file path=xl/sharedStrings.xml><?xml version="1.0" encoding="utf-8"?>
<sst xmlns="http://schemas.openxmlformats.org/spreadsheetml/2006/main" count="704" uniqueCount="171">
  <si>
    <t>kastje</t>
  </si>
  <si>
    <t>breedte</t>
  </si>
  <si>
    <t>lengte</t>
  </si>
  <si>
    <t>x</t>
  </si>
  <si>
    <t>y</t>
  </si>
  <si>
    <t>filter</t>
  </si>
  <si>
    <t>spleetcentrum</t>
  </si>
  <si>
    <t>afstand tot kastje</t>
  </si>
  <si>
    <t>halve schijf</t>
  </si>
  <si>
    <t>straal</t>
  </si>
  <si>
    <t>middelpunt</t>
  </si>
  <si>
    <t>basis</t>
  </si>
  <si>
    <t>halve cirkel dhoek =</t>
  </si>
  <si>
    <t>hoek</t>
  </si>
  <si>
    <t>n</t>
  </si>
  <si>
    <t>straal spleet naar filter</t>
  </si>
  <si>
    <t>gradenboog dhoek =</t>
  </si>
  <si>
    <t>spleetbreedte</t>
  </si>
  <si>
    <t>10° =</t>
  </si>
  <si>
    <t>Gradenboog 10° strepen</t>
  </si>
  <si>
    <t>normaal</t>
  </si>
  <si>
    <t>Opvulling kastje</t>
  </si>
  <si>
    <t>dy =</t>
  </si>
  <si>
    <t>r =</t>
  </si>
  <si>
    <t>schuifbalk</t>
  </si>
  <si>
    <t>gebroken lichtstraal</t>
  </si>
  <si>
    <t>invallende lichtstraal</t>
  </si>
  <si>
    <t>n=</t>
  </si>
  <si>
    <t>beginhoek =</t>
  </si>
  <si>
    <t>i =</t>
  </si>
  <si>
    <t>in graden:</t>
  </si>
  <si>
    <t>brekingshoek r =</t>
  </si>
  <si>
    <t>of</t>
  </si>
  <si>
    <t>g=</t>
  </si>
  <si>
    <t>Nr</t>
  </si>
  <si>
    <t>i-waarde</t>
  </si>
  <si>
    <t>Draaihoek in rad:</t>
  </si>
  <si>
    <t>gereflecteerde straal</t>
  </si>
  <si>
    <t>t =</t>
  </si>
  <si>
    <t>totale reflectie</t>
  </si>
  <si>
    <t>Stof</t>
  </si>
  <si>
    <t>Glas (gewoon)</t>
  </si>
  <si>
    <t>Glas (zwaar kroonglas)</t>
  </si>
  <si>
    <t>Glas (zwaar flintglas)</t>
  </si>
  <si>
    <t>perspex (plexiglas)</t>
  </si>
  <si>
    <t>aceton</t>
  </si>
  <si>
    <t>alcohol (ethanol)</t>
  </si>
  <si>
    <t>benzeen</t>
  </si>
  <si>
    <t>cederolie</t>
  </si>
  <si>
    <t>ether</t>
  </si>
  <si>
    <t>glycerol</t>
  </si>
  <si>
    <t>koolstofdisulfide</t>
  </si>
  <si>
    <t>tetra</t>
  </si>
  <si>
    <t>water</t>
  </si>
  <si>
    <t>acryl</t>
  </si>
  <si>
    <t>calciumfluoride</t>
  </si>
  <si>
    <t>diamant</t>
  </si>
  <si>
    <t>kwarts (gewone straal)</t>
  </si>
  <si>
    <t>kwarts (buitengewone straal)</t>
  </si>
  <si>
    <t>keukenzoutoplossing (1 mol/L)</t>
  </si>
  <si>
    <t>2. Kies de hoek van inval.</t>
  </si>
  <si>
    <t>1. Kies je nummer (1 t/m 50)</t>
  </si>
  <si>
    <t>Dat is:</t>
  </si>
  <si>
    <t>Excel en macro's</t>
  </si>
  <si>
    <t>1.</t>
  </si>
  <si>
    <t>Bij het opstarten wordt gevraagd de macro's te activeren. Doe dat.</t>
  </si>
  <si>
    <t>2.</t>
  </si>
  <si>
    <t>Doe dan het volgende:</t>
  </si>
  <si>
    <t>- Start Excel opnieuw op.</t>
  </si>
  <si>
    <r>
      <t xml:space="preserve">Als het beveiligingsniveau op </t>
    </r>
    <r>
      <rPr>
        <b/>
        <u val="single"/>
        <sz val="12"/>
        <color indexed="57"/>
        <rFont val="Times New Roman"/>
        <family val="1"/>
      </rPr>
      <t>hoog</t>
    </r>
    <r>
      <rPr>
        <b/>
        <sz val="12"/>
        <color indexed="57"/>
        <rFont val="Times New Roman"/>
        <family val="1"/>
      </rPr>
      <t xml:space="preserve"> staat worden de macro's uitgeschakeld.</t>
    </r>
  </si>
  <si>
    <r>
      <t xml:space="preserve">- Klik op </t>
    </r>
    <r>
      <rPr>
        <b/>
        <u val="single"/>
        <sz val="12"/>
        <color indexed="57"/>
        <rFont val="Times New Roman"/>
        <family val="1"/>
      </rPr>
      <t>Extra</t>
    </r>
    <r>
      <rPr>
        <b/>
        <sz val="12"/>
        <color indexed="57"/>
        <rFont val="Times New Roman"/>
        <family val="1"/>
      </rPr>
      <t xml:space="preserve">, </t>
    </r>
    <r>
      <rPr>
        <b/>
        <u val="single"/>
        <sz val="12"/>
        <color indexed="57"/>
        <rFont val="Times New Roman"/>
        <family val="1"/>
      </rPr>
      <t>Macro's</t>
    </r>
    <r>
      <rPr>
        <b/>
        <sz val="12"/>
        <color indexed="57"/>
        <rFont val="Times New Roman"/>
        <family val="1"/>
      </rPr>
      <t xml:space="preserve">, </t>
    </r>
    <r>
      <rPr>
        <b/>
        <u val="single"/>
        <sz val="12"/>
        <color indexed="57"/>
        <rFont val="Times New Roman"/>
        <family val="1"/>
      </rPr>
      <t>Beveiliging</t>
    </r>
    <r>
      <rPr>
        <b/>
        <sz val="12"/>
        <color indexed="57"/>
        <rFont val="Times New Roman"/>
        <family val="1"/>
      </rPr>
      <t>.</t>
    </r>
  </si>
  <si>
    <r>
      <t xml:space="preserve">- Verander het beveiligingsniveau in </t>
    </r>
    <r>
      <rPr>
        <b/>
        <u val="single"/>
        <sz val="12"/>
        <color indexed="57"/>
        <rFont val="Times New Roman"/>
        <family val="1"/>
      </rPr>
      <t>Gemiddeld</t>
    </r>
  </si>
  <si>
    <t>Jij gebruikt als medium:</t>
  </si>
  <si>
    <t>g</t>
  </si>
  <si>
    <t>agt10052006</t>
  </si>
  <si>
    <t>3. Noteer:</t>
  </si>
  <si>
    <t xml:space="preserve">      stof naar lucht.</t>
  </si>
  <si>
    <t xml:space="preserve">      breking optreedt.</t>
  </si>
  <si>
    <r>
      <t xml:space="preserve">    - </t>
    </r>
    <r>
      <rPr>
        <b/>
        <u val="single"/>
        <sz val="10"/>
        <color indexed="48"/>
        <rFont val="Arial"/>
        <family val="2"/>
      </rPr>
      <t>hoek van inval</t>
    </r>
    <r>
      <rPr>
        <b/>
        <sz val="10"/>
        <color indexed="48"/>
        <rFont val="Arial"/>
        <family val="2"/>
      </rPr>
      <t>.</t>
    </r>
  </si>
  <si>
    <r>
      <t xml:space="preserve">    - </t>
    </r>
    <r>
      <rPr>
        <b/>
        <u val="single"/>
        <sz val="10"/>
        <color indexed="48"/>
        <rFont val="Arial"/>
        <family val="2"/>
      </rPr>
      <t>hoek van terugkaatsing</t>
    </r>
  </si>
  <si>
    <r>
      <t xml:space="preserve">    - </t>
    </r>
    <r>
      <rPr>
        <b/>
        <u val="single"/>
        <sz val="10"/>
        <color indexed="48"/>
        <rFont val="Arial"/>
        <family val="2"/>
      </rPr>
      <t>hoek van breking</t>
    </r>
    <r>
      <rPr>
        <b/>
        <sz val="10"/>
        <color indexed="48"/>
        <rFont val="Arial"/>
        <family val="0"/>
      </rPr>
      <t xml:space="preserve"> (als er</t>
    </r>
  </si>
  <si>
    <r>
      <t xml:space="preserve">    - </t>
    </r>
    <r>
      <rPr>
        <b/>
        <u val="single"/>
        <sz val="12"/>
        <color indexed="48"/>
        <rFont val="Times New Roman"/>
        <family val="1"/>
      </rPr>
      <t>overgang</t>
    </r>
    <r>
      <rPr>
        <b/>
        <sz val="12"/>
        <color indexed="48"/>
        <rFont val="Times New Roman"/>
        <family val="1"/>
      </rPr>
      <t>: lucht naar stof of</t>
    </r>
  </si>
  <si>
    <t>Als een lichtstraal van het ene medium naar het andere medium gaat kan deze straal</t>
  </si>
  <si>
    <r>
      <t xml:space="preserve">De loodlijn op het grensvlak tussen de media heet: </t>
    </r>
    <r>
      <rPr>
        <b/>
        <sz val="12"/>
        <color indexed="48"/>
        <rFont val="Times New Roman"/>
        <family val="1"/>
      </rPr>
      <t>de normaal</t>
    </r>
  </si>
  <si>
    <r>
      <t xml:space="preserve">a. </t>
    </r>
    <r>
      <rPr>
        <b/>
        <sz val="12"/>
        <color indexed="48"/>
        <rFont val="Times New Roman"/>
        <family val="1"/>
      </rPr>
      <t>terugkaatsen</t>
    </r>
  </si>
  <si>
    <r>
      <t xml:space="preserve">b. </t>
    </r>
    <r>
      <rPr>
        <b/>
        <sz val="12"/>
        <color indexed="48"/>
        <rFont val="Times New Roman"/>
        <family val="1"/>
      </rPr>
      <t>breken</t>
    </r>
  </si>
  <si>
    <r>
      <t>t</t>
    </r>
    <r>
      <rPr>
        <b/>
        <sz val="12"/>
        <color indexed="57"/>
        <rFont val="Times New Roman"/>
        <family val="1"/>
      </rPr>
      <t xml:space="preserve"> is de </t>
    </r>
    <r>
      <rPr>
        <b/>
        <sz val="12"/>
        <color indexed="48"/>
        <rFont val="Times New Roman"/>
        <family val="1"/>
      </rPr>
      <t>hoek van terugkaatsing</t>
    </r>
    <r>
      <rPr>
        <b/>
        <sz val="12"/>
        <color indexed="57"/>
        <rFont val="Times New Roman"/>
        <family val="1"/>
      </rPr>
      <t xml:space="preserve"> (tussen teruggekaatste staal straal en de normaal)</t>
    </r>
  </si>
  <si>
    <r>
      <t>r</t>
    </r>
    <r>
      <rPr>
        <b/>
        <sz val="12"/>
        <color indexed="57"/>
        <rFont val="Times New Roman"/>
        <family val="1"/>
      </rPr>
      <t xml:space="preserve"> is de </t>
    </r>
    <r>
      <rPr>
        <b/>
        <sz val="12"/>
        <color indexed="48"/>
        <rFont val="Times New Roman"/>
        <family val="1"/>
      </rPr>
      <t>hoek van breking</t>
    </r>
    <r>
      <rPr>
        <b/>
        <sz val="12"/>
        <color indexed="57"/>
        <rFont val="Times New Roman"/>
        <family val="1"/>
      </rPr>
      <t xml:space="preserve"> (tussen de gebroken straal en de normaal)</t>
    </r>
  </si>
  <si>
    <t>Spiegelwet: i = t</t>
  </si>
  <si>
    <t xml:space="preserve">sin i </t>
  </si>
  <si>
    <t>sin r</t>
  </si>
  <si>
    <t xml:space="preserve"> = n</t>
  </si>
  <si>
    <t>Voorbeeld:</t>
  </si>
  <si>
    <t>Geg.: i = 60°</t>
  </si>
  <si>
    <t xml:space="preserve">Opl.: </t>
  </si>
  <si>
    <t>sin r = 0,8660/1,50 = 0,5774</t>
  </si>
  <si>
    <t>0,7660/sin r = 1,5</t>
  </si>
  <si>
    <t>sin 60/sin r = 1,5</t>
  </si>
  <si>
    <t>Brekingswet van Snellius:</t>
  </si>
  <si>
    <t>Waarom komt er een knik in de lichtstraal?</t>
  </si>
  <si>
    <t>Een auto rijdt vanaf het asfalt de berm in.</t>
  </si>
  <si>
    <t>De baan van de auto maakt een knik!!!</t>
  </si>
  <si>
    <r>
      <t>Zijn rechtervoorwiel (</t>
    </r>
    <r>
      <rPr>
        <b/>
        <sz val="12"/>
        <color indexed="10"/>
        <rFont val="Times New Roman"/>
        <family val="1"/>
      </rPr>
      <t>rood</t>
    </r>
    <r>
      <rPr>
        <b/>
        <sz val="12"/>
        <color indexed="57"/>
        <rFont val="Times New Roman"/>
        <family val="1"/>
      </rPr>
      <t>) komt het eerst in de berm en remt af,</t>
    </r>
  </si>
  <si>
    <r>
      <t>terwijl het linker voorwiel (</t>
    </r>
    <r>
      <rPr>
        <b/>
        <sz val="12"/>
        <color indexed="48"/>
        <rFont val="Times New Roman"/>
        <family val="1"/>
      </rPr>
      <t>blauw</t>
    </r>
    <r>
      <rPr>
        <b/>
        <sz val="12"/>
        <color indexed="57"/>
        <rFont val="Times New Roman"/>
        <family val="1"/>
      </rPr>
      <t>) nog door rijdt.</t>
    </r>
  </si>
  <si>
    <t>Bij een lichtstraal gebeurt hetzelfde.</t>
  </si>
  <si>
    <t>In lucht heeft het licht een grote snelheid (300.000 km/s)</t>
  </si>
  <si>
    <t>en in glas is het nog maar 200.000 km/s</t>
  </si>
  <si>
    <t>Lichtbreking</t>
  </si>
  <si>
    <t>De lichtstraal "breekt van de normaal af".</t>
  </si>
  <si>
    <t>De hoek van breking is groter dan de hoek van inval: r &gt; i</t>
  </si>
  <si>
    <t>Zie figuur 1.</t>
  </si>
  <si>
    <t>Bekijk figuur 2.</t>
  </si>
  <si>
    <t>Zie figuur 3.</t>
  </si>
  <si>
    <t>1/8.</t>
  </si>
  <si>
    <t>2/8.</t>
  </si>
  <si>
    <t>3/8.</t>
  </si>
  <si>
    <t>4/8.</t>
  </si>
  <si>
    <t>5/8.</t>
  </si>
  <si>
    <t>6/8.</t>
  </si>
  <si>
    <t>Wat gebeurt er nu als een lichtstraal een stof uit wil?</t>
  </si>
  <si>
    <t>n is de brekingsindex van lucht naar stof</t>
  </si>
  <si>
    <t>(Dat zie je in figuur 1). Hoe gaat de straal nu verder?</t>
  </si>
  <si>
    <t xml:space="preserve">          n = 1,5 (brekingsindex van water opzoeken in een tabellenboekje)</t>
  </si>
  <si>
    <t>Gevr. r</t>
  </si>
  <si>
    <t>(gegevens invullen)</t>
  </si>
  <si>
    <r>
      <t xml:space="preserve">(Wet van Snellius:) </t>
    </r>
    <r>
      <rPr>
        <b/>
        <sz val="12"/>
        <color indexed="48"/>
        <rFont val="Times New Roman"/>
        <family val="1"/>
      </rPr>
      <t>sin i/sin r = n</t>
    </r>
  </si>
  <si>
    <r>
      <t>r = 35</t>
    </r>
    <r>
      <rPr>
        <b/>
        <sz val="12"/>
        <color indexed="57"/>
        <rFont val="Times New Roman"/>
        <family val="1"/>
      </rPr>
      <t>°</t>
    </r>
  </si>
  <si>
    <t>De wet van Snellius geldt nog steeds!</t>
  </si>
  <si>
    <t>Maar de brekingsindex is nu van stof naar lucht,</t>
  </si>
  <si>
    <t>en dat is het omgekeerde van de brekingsindex van lucht naar stof!</t>
  </si>
  <si>
    <r>
      <t>n</t>
    </r>
    <r>
      <rPr>
        <b/>
        <vertAlign val="subscript"/>
        <sz val="12"/>
        <color indexed="10"/>
        <rFont val="Times New Roman"/>
        <family val="1"/>
      </rPr>
      <t>stof naar lucht</t>
    </r>
    <r>
      <rPr>
        <b/>
        <sz val="12"/>
        <color indexed="10"/>
        <rFont val="Times New Roman"/>
        <family val="1"/>
      </rPr>
      <t xml:space="preserve"> = 1/n</t>
    </r>
    <r>
      <rPr>
        <b/>
        <vertAlign val="subscript"/>
        <sz val="12"/>
        <color indexed="10"/>
        <rFont val="Times New Roman"/>
        <family val="1"/>
      </rPr>
      <t>lucht naar stof</t>
    </r>
  </si>
  <si>
    <t>(Dat zie je in figuur 3). Hoe gaat de straal nu precies verder?</t>
  </si>
  <si>
    <t>Geg.: i = 40°</t>
  </si>
  <si>
    <t xml:space="preserve">          n (van water naar lucht) = 1/1,50 = 0,6667</t>
  </si>
  <si>
    <t>sin 40/sin r = 0,6667</t>
  </si>
  <si>
    <t>0,6428/sin r = 0,6667</t>
  </si>
  <si>
    <t>sin r = 0,6428/0,6667 = 0,9642</t>
  </si>
  <si>
    <r>
      <t>r = 75</t>
    </r>
    <r>
      <rPr>
        <b/>
        <sz val="12"/>
        <color indexed="57"/>
        <rFont val="Times New Roman"/>
        <family val="1"/>
      </rPr>
      <t>°</t>
    </r>
  </si>
  <si>
    <t>7/8.</t>
  </si>
  <si>
    <t>Kan een lichtstraal altijd uit de stof treden?</t>
  </si>
  <si>
    <t>Als i groter wordt dan wordt r ook groter, maar r kan niet groter worden dan 90°.</t>
  </si>
  <si>
    <t>Zie figuur 4.</t>
  </si>
  <si>
    <t>De straal wordt alleen teruggekaatst.</t>
  </si>
  <si>
    <r>
      <t xml:space="preserve">Zie de </t>
    </r>
    <r>
      <rPr>
        <b/>
        <sz val="12"/>
        <color indexed="48"/>
        <rFont val="Times New Roman"/>
        <family val="1"/>
      </rPr>
      <t>blauwe</t>
    </r>
    <r>
      <rPr>
        <b/>
        <sz val="12"/>
        <color indexed="57"/>
        <rFont val="Times New Roman"/>
        <family val="1"/>
      </rPr>
      <t xml:space="preserve"> straal in figuur 4.</t>
    </r>
  </si>
  <si>
    <r>
      <t>i</t>
    </r>
    <r>
      <rPr>
        <b/>
        <sz val="12"/>
        <color indexed="57"/>
        <rFont val="Times New Roman"/>
        <family val="1"/>
      </rPr>
      <t xml:space="preserve"> is de </t>
    </r>
    <r>
      <rPr>
        <b/>
        <sz val="12"/>
        <color indexed="48"/>
        <rFont val="Times New Roman"/>
        <family val="1"/>
      </rPr>
      <t>hoek van inval</t>
    </r>
    <r>
      <rPr>
        <b/>
        <sz val="12"/>
        <color indexed="57"/>
        <rFont val="Times New Roman"/>
        <family val="1"/>
      </rPr>
      <t xml:space="preserve"> (tussen invallende lichtstraal en de normaal)</t>
    </r>
  </si>
  <si>
    <t>Een lichtstraal valt op water met een hoek van inval die gelijk is aan 60°.</t>
  </si>
  <si>
    <t>Een lichtstraal komt vanuit het water en de hoek van inval is gelijk is aan 40°.</t>
  </si>
  <si>
    <r>
      <t xml:space="preserve">Als r = 90° dan is i gelijk aan de </t>
    </r>
    <r>
      <rPr>
        <b/>
        <sz val="12"/>
        <color indexed="48"/>
        <rFont val="Times New Roman"/>
        <family val="1"/>
      </rPr>
      <t>grenshoek g</t>
    </r>
  </si>
  <si>
    <t>Als i groter is dan de grenshoek is er geen breking meer.</t>
  </si>
  <si>
    <t>Hoe bereken je de grenshoek g?</t>
  </si>
  <si>
    <t>sin g =</t>
  </si>
  <si>
    <t>Vb.: Bereken de grenshoek van glas.</t>
  </si>
  <si>
    <t>Geg.: n = 1,5 (opzoeken in een tabellenboekje)</t>
  </si>
  <si>
    <t>Gevr. G</t>
  </si>
  <si>
    <r>
      <t xml:space="preserve">(Formule voor de grenshoek) </t>
    </r>
    <r>
      <rPr>
        <b/>
        <sz val="12"/>
        <color indexed="48"/>
        <rFont val="Times New Roman"/>
        <family val="1"/>
      </rPr>
      <t>sing = 1/n</t>
    </r>
  </si>
  <si>
    <t>sin g = 1/1,5</t>
  </si>
  <si>
    <t>sin g = 0,6667</t>
  </si>
  <si>
    <t>g = 42°</t>
  </si>
  <si>
    <t>Als je i groter maakt dan 42°, dan kan de lichtstraal niet meer het water uit,</t>
  </si>
  <si>
    <r>
      <t xml:space="preserve">Dat heet </t>
    </r>
    <r>
      <rPr>
        <b/>
        <sz val="12"/>
        <color indexed="48"/>
        <rFont val="Times New Roman"/>
        <family val="1"/>
      </rPr>
      <t>totale reflectie</t>
    </r>
    <r>
      <rPr>
        <b/>
        <sz val="12"/>
        <color indexed="57"/>
        <rFont val="Times New Roman"/>
        <family val="1"/>
      </rPr>
      <t>.</t>
    </r>
  </si>
  <si>
    <t>8/8.</t>
  </si>
  <si>
    <t>Samenvatting</t>
  </si>
  <si>
    <t>r = hoek van breking (tussen gebroken straal en normaal)</t>
  </si>
  <si>
    <t>i = hoek van inval (tussen invallende lichtstraal en normaal)</t>
  </si>
  <si>
    <t>Als een lichtstraal een stof uit wil en i = g dan is r = 90°.</t>
  </si>
  <si>
    <t>Als een lichtstraal een stof uit wil en i &gt; g dan breekt de straal niet meer.</t>
  </si>
  <si>
    <r>
      <t xml:space="preserve">Als een lichtstraal op een stof valt breekt de straal </t>
    </r>
    <r>
      <rPr>
        <b/>
        <sz val="12"/>
        <color indexed="48"/>
        <rFont val="Times New Roman"/>
        <family val="1"/>
      </rPr>
      <t>naar de normaal toe: r &lt; i</t>
    </r>
  </si>
  <si>
    <r>
      <t xml:space="preserve">Als een lichtstraal uit een stof komt breekt de straal </t>
    </r>
    <r>
      <rPr>
        <b/>
        <sz val="12"/>
        <color indexed="48"/>
        <rFont val="Times New Roman"/>
        <family val="1"/>
      </rPr>
      <t>van de normaal af: r &gt; i</t>
    </r>
  </si>
  <si>
    <r>
      <t xml:space="preserve">Hij wordt totaal teruggekaatst: </t>
    </r>
    <r>
      <rPr>
        <b/>
        <sz val="12"/>
        <color indexed="48"/>
        <rFont val="Times New Roman"/>
        <family val="1"/>
      </rPr>
      <t>totale reflectie</t>
    </r>
    <r>
      <rPr>
        <b/>
        <sz val="12"/>
        <color indexed="57"/>
        <rFont val="Times New Roman"/>
        <family val="1"/>
      </rPr>
      <t>.</t>
    </r>
  </si>
  <si>
    <t>maar wort geheel weerkaatst.</t>
  </si>
  <si>
    <t>Theorie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</si>
</sst>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0.000000000"/>
    <numFmt numFmtId="172" formatCode="0.0E+00"/>
    <numFmt numFmtId="173" formatCode="0.0000000000E+00"/>
  </numFmts>
  <fonts count="22">
    <font>
      <sz val="10"/>
      <name val="Arial"/>
      <family val="0"/>
    </font>
    <font>
      <b/>
      <sz val="10"/>
      <name val="Arial"/>
      <family val="2"/>
    </font>
    <font>
      <sz val="15"/>
      <name val="Arial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57"/>
      <name val="Times New Roman"/>
      <family val="1"/>
    </font>
    <font>
      <sz val="12"/>
      <name val="Times New Roman"/>
      <family val="1"/>
    </font>
    <font>
      <b/>
      <u val="single"/>
      <sz val="12"/>
      <color indexed="57"/>
      <name val="Times New Roman"/>
      <family val="1"/>
    </font>
    <font>
      <b/>
      <i/>
      <sz val="10"/>
      <color indexed="58"/>
      <name val="Times New Roman"/>
      <family val="1"/>
    </font>
    <font>
      <b/>
      <sz val="12"/>
      <color indexed="48"/>
      <name val="Times New Roman"/>
      <family val="1"/>
    </font>
    <font>
      <b/>
      <u val="single"/>
      <sz val="12"/>
      <color indexed="48"/>
      <name val="Times New Roman"/>
      <family val="1"/>
    </font>
    <font>
      <b/>
      <u val="single"/>
      <sz val="10"/>
      <color indexed="48"/>
      <name val="Arial"/>
      <family val="2"/>
    </font>
    <font>
      <b/>
      <sz val="12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9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3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medium"/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medium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medium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Alignment="1" quotePrefix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 applyProtection="1">
      <alignment horizontal="center"/>
      <protection hidden="1" locked="0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 hidden="1" locked="0"/>
    </xf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3" xfId="0" applyFill="1" applyBorder="1" applyAlignment="1">
      <alignment/>
    </xf>
    <xf numFmtId="0" fontId="3" fillId="2" borderId="3" xfId="0" applyFont="1" applyFill="1" applyBorder="1" applyAlignment="1">
      <alignment/>
    </xf>
    <xf numFmtId="164" fontId="0" fillId="2" borderId="4" xfId="0" applyNumberForma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3" fillId="2" borderId="4" xfId="0" applyFont="1" applyFill="1" applyBorder="1" applyAlignment="1">
      <alignment/>
    </xf>
    <xf numFmtId="0" fontId="8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0" fillId="2" borderId="0" xfId="0" applyFill="1" applyAlignment="1" quotePrefix="1">
      <alignment/>
    </xf>
    <xf numFmtId="0" fontId="3" fillId="2" borderId="0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3" xfId="0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7" fontId="0" fillId="2" borderId="9" xfId="0" applyNumberFormat="1" applyFill="1" applyBorder="1" applyAlignment="1">
      <alignment horizontal="center"/>
    </xf>
    <xf numFmtId="167" fontId="3" fillId="2" borderId="9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3" fillId="2" borderId="0" xfId="0" applyFont="1" applyFill="1" applyAlignment="1">
      <alignment/>
    </xf>
    <xf numFmtId="164" fontId="0" fillId="2" borderId="7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67" fontId="4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73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" fontId="10" fillId="2" borderId="0" xfId="0" applyNumberFormat="1" applyFont="1" applyFill="1" applyAlignment="1" quotePrefix="1">
      <alignment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4" fillId="3" borderId="0" xfId="0" applyFont="1" applyFill="1" applyAlignment="1">
      <alignment/>
    </xf>
    <xf numFmtId="0" fontId="19" fillId="2" borderId="0" xfId="0" applyFont="1" applyFill="1" applyAlignment="1">
      <alignment/>
    </xf>
    <xf numFmtId="0" fontId="0" fillId="4" borderId="0" xfId="0" applyFill="1" applyAlignment="1">
      <alignment/>
    </xf>
    <xf numFmtId="0" fontId="20" fillId="4" borderId="0" xfId="0" applyFont="1" applyFill="1" applyAlignment="1">
      <alignment/>
    </xf>
    <xf numFmtId="0" fontId="8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3" borderId="19" xfId="0" applyFont="1" applyFill="1" applyBorder="1" applyAlignment="1" quotePrefix="1">
      <alignment vertical="center"/>
    </xf>
    <xf numFmtId="0" fontId="8" fillId="3" borderId="16" xfId="0" applyFont="1" applyFill="1" applyBorder="1" applyAlignment="1">
      <alignment vertical="center"/>
    </xf>
    <xf numFmtId="0" fontId="8" fillId="3" borderId="20" xfId="0" applyFont="1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8" fillId="2" borderId="19" xfId="0" applyFont="1" applyFill="1" applyBorder="1" applyAlignment="1" quotePrefix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"/>
          <c:w val="0.9755"/>
          <c:h val="0.99225"/>
        </c:manualLayout>
      </c:layout>
      <c:scatterChart>
        <c:scatterStyle val="line"/>
        <c:varyColors val="0"/>
        <c:ser>
          <c:idx val="6"/>
          <c:order val="0"/>
          <c:tx>
            <c:v>gradenboogcirkel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Waarnemingen!$AC$86:$AC$126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Waarnemingen!$AD$86:$AD$126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7"/>
          <c:order val="1"/>
          <c:tx>
            <c:v>10 graden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Waarnemingen!$AC$130:$AC$200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Waarnemingen!$AD$130:$AD$200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invalende lichtstraal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Waarnemingen!$AI$36:$AI$37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Waarnemingen!$AJ$36:$AJ$37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3"/>
          <c:tx>
            <c:v>straal spleet filter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Waarnemingen!$AI$47:$AI$48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Waarnemingen!$AJ$47:$AJ$48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4"/>
          <c:tx>
            <c:v>kastopvulling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Waarnemingen!$AJ$205:$AJ$405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xVal>
          <c:yVal>
            <c:numRef>
              <c:f>Waarnemingen!$AK$205:$AK$405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</c:ser>
        <c:ser>
          <c:idx val="0"/>
          <c:order val="5"/>
          <c:tx>
            <c:v>rand kastje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Waarnemingen!$AI$19:$AI$24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Waarnemingen!$AJ$19:$AJ$24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v>halve cirkel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Waarnemingen!$AC$61:$AC$81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Waarnemingen!$AD$61:$AD$81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3"/>
          <c:order val="7"/>
          <c:tx>
            <c:v>basis schijf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Waarnemingen!$AA$57:$AA$58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Waarnemingen!$AB$57:$AB$58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8"/>
          <c:tx>
            <c:v>normaal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Waarnemingen!$AA$7:$AA$8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Waarnemingen!$AB$7:$AB$8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9"/>
          <c:tx>
            <c:v>gebroken straal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Waarnemingen!$AI$41:$AI$42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Waarnemingen!$AJ$41:$AJ$42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10"/>
          <c:tx>
            <c:v>reflectie straal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Waarnemingen!$AO$36:$AO$37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Waarnemingen!$AP$36:$AP$37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v>totale reflectie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Waarnemingen!$AQ$36:$AQ$37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Waarnemingen!$AR$36:$AR$37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1199469"/>
        <c:axId val="33686358"/>
      </c:scatterChart>
      <c:valAx>
        <c:axId val="11199469"/>
        <c:scaling>
          <c:orientation val="minMax"/>
          <c:max val="11"/>
          <c:min val="-22"/>
        </c:scaling>
        <c:axPos val="b"/>
        <c:delete val="1"/>
        <c:majorTickMark val="out"/>
        <c:minorTickMark val="none"/>
        <c:tickLblPos val="nextTo"/>
        <c:crossAx val="33686358"/>
        <c:crosses val="autoZero"/>
        <c:crossBetween val="midCat"/>
        <c:dispUnits/>
      </c:valAx>
      <c:valAx>
        <c:axId val="33686358"/>
        <c:scaling>
          <c:orientation val="minMax"/>
          <c:max val="22"/>
          <c:min val="-22"/>
        </c:scaling>
        <c:axPos val="l"/>
        <c:delete val="1"/>
        <c:majorTickMark val="out"/>
        <c:minorTickMark val="none"/>
        <c:tickLblPos val="nextTo"/>
        <c:crossAx val="1119946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85725</xdr:rowOff>
    </xdr:from>
    <xdr:to>
      <xdr:col>4</xdr:col>
      <xdr:colOff>476250</xdr:colOff>
      <xdr:row>45</xdr:row>
      <xdr:rowOff>19050</xdr:rowOff>
    </xdr:to>
    <xdr:grpSp>
      <xdr:nvGrpSpPr>
        <xdr:cNvPr id="1" name="Group 18"/>
        <xdr:cNvGrpSpPr>
          <a:grpSpLocks/>
        </xdr:cNvGrpSpPr>
      </xdr:nvGrpSpPr>
      <xdr:grpSpPr>
        <a:xfrm>
          <a:off x="295275" y="85725"/>
          <a:ext cx="2619375" cy="7258050"/>
          <a:chOff x="31" y="9"/>
          <a:chExt cx="275" cy="762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1" y="9"/>
            <a:ext cx="275" cy="2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35" y="9"/>
            <a:ext cx="114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Lichtkastje
met één spleet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97" y="138"/>
            <a:ext cx="114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Halve schijf
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70" y="212"/>
            <a:ext cx="9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Gradenboog
</a:t>
            </a:r>
          </a:p>
        </xdr:txBody>
      </xdr:sp>
      <xdr:pic>
        <xdr:nvPicPr>
          <xdr:cNvPr id="6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530"/>
            <a:ext cx="274" cy="2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" y="266"/>
            <a:ext cx="274" cy="2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295275</xdr:colOff>
      <xdr:row>56</xdr:row>
      <xdr:rowOff>19050</xdr:rowOff>
    </xdr:to>
    <xdr:grpSp>
      <xdr:nvGrpSpPr>
        <xdr:cNvPr id="1" name="Group 34"/>
        <xdr:cNvGrpSpPr>
          <a:grpSpLocks/>
        </xdr:cNvGrpSpPr>
      </xdr:nvGrpSpPr>
      <xdr:grpSpPr>
        <a:xfrm>
          <a:off x="0" y="0"/>
          <a:ext cx="7000875" cy="9305925"/>
          <a:chOff x="3" y="0"/>
          <a:chExt cx="735" cy="977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" y="0"/>
          <a:ext cx="735" cy="9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Polygon 22"/>
          <xdr:cNvSpPr>
            <a:spLocks noChangeAspect="1"/>
          </xdr:cNvSpPr>
        </xdr:nvSpPr>
        <xdr:spPr>
          <a:xfrm>
            <a:off x="327" y="486"/>
            <a:ext cx="344" cy="174"/>
          </a:xfrm>
          <a:custGeom>
            <a:pathLst>
              <a:path h="173" w="352">
                <a:moveTo>
                  <a:pt x="0" y="0"/>
                </a:moveTo>
                <a:lnTo>
                  <a:pt x="352" y="0"/>
                </a:lnTo>
                <a:lnTo>
                  <a:pt x="349" y="22"/>
                </a:lnTo>
                <a:lnTo>
                  <a:pt x="347" y="42"/>
                </a:lnTo>
                <a:lnTo>
                  <a:pt x="338" y="66"/>
                </a:lnTo>
                <a:lnTo>
                  <a:pt x="328" y="83"/>
                </a:lnTo>
                <a:lnTo>
                  <a:pt x="320" y="95"/>
                </a:lnTo>
                <a:lnTo>
                  <a:pt x="314" y="104"/>
                </a:lnTo>
                <a:lnTo>
                  <a:pt x="306" y="114"/>
                </a:lnTo>
                <a:lnTo>
                  <a:pt x="301" y="120"/>
                </a:lnTo>
                <a:lnTo>
                  <a:pt x="295" y="125"/>
                </a:lnTo>
                <a:lnTo>
                  <a:pt x="287" y="132"/>
                </a:lnTo>
                <a:lnTo>
                  <a:pt x="283" y="136"/>
                </a:lnTo>
                <a:lnTo>
                  <a:pt x="277" y="140"/>
                </a:lnTo>
                <a:lnTo>
                  <a:pt x="265" y="148"/>
                </a:lnTo>
                <a:lnTo>
                  <a:pt x="258" y="154"/>
                </a:lnTo>
                <a:lnTo>
                  <a:pt x="246" y="158"/>
                </a:lnTo>
                <a:lnTo>
                  <a:pt x="234" y="164"/>
                </a:lnTo>
                <a:lnTo>
                  <a:pt x="221" y="167"/>
                </a:lnTo>
                <a:lnTo>
                  <a:pt x="203" y="171"/>
                </a:lnTo>
                <a:lnTo>
                  <a:pt x="178" y="173"/>
                </a:lnTo>
                <a:lnTo>
                  <a:pt x="162" y="173"/>
                </a:lnTo>
                <a:lnTo>
                  <a:pt x="150" y="171"/>
                </a:lnTo>
                <a:lnTo>
                  <a:pt x="136" y="168"/>
                </a:lnTo>
                <a:lnTo>
                  <a:pt x="119" y="163"/>
                </a:lnTo>
                <a:lnTo>
                  <a:pt x="93" y="153"/>
                </a:lnTo>
                <a:lnTo>
                  <a:pt x="67" y="136"/>
                </a:lnTo>
                <a:lnTo>
                  <a:pt x="49" y="120"/>
                </a:lnTo>
                <a:lnTo>
                  <a:pt x="34" y="101"/>
                </a:lnTo>
                <a:lnTo>
                  <a:pt x="26" y="91"/>
                </a:lnTo>
                <a:lnTo>
                  <a:pt x="19" y="77"/>
                </a:lnTo>
                <a:lnTo>
                  <a:pt x="6" y="50"/>
                </a:lnTo>
                <a:lnTo>
                  <a:pt x="1" y="25"/>
                </a:lnTo>
                <a:lnTo>
                  <a:pt x="0" y="0"/>
                </a:lnTo>
                <a:close/>
              </a:path>
            </a:pathLst>
          </a:custGeom>
          <a:pattFill prst="pct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38100</xdr:colOff>
      <xdr:row>1</xdr:row>
      <xdr:rowOff>38100</xdr:rowOff>
    </xdr:from>
    <xdr:to>
      <xdr:col>15</xdr:col>
      <xdr:colOff>285750</xdr:colOff>
      <xdr:row>11</xdr:row>
      <xdr:rowOff>19050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0" y="200025"/>
          <a:ext cx="1466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75</xdr:row>
      <xdr:rowOff>57150</xdr:rowOff>
    </xdr:from>
    <xdr:to>
      <xdr:col>8</xdr:col>
      <xdr:colOff>95250</xdr:colOff>
      <xdr:row>89</xdr:row>
      <xdr:rowOff>95250</xdr:rowOff>
    </xdr:to>
    <xdr:grpSp>
      <xdr:nvGrpSpPr>
        <xdr:cNvPr id="1" name="Group 127"/>
        <xdr:cNvGrpSpPr>
          <a:grpSpLocks/>
        </xdr:cNvGrpSpPr>
      </xdr:nvGrpSpPr>
      <xdr:grpSpPr>
        <a:xfrm>
          <a:off x="971550" y="14935200"/>
          <a:ext cx="3790950" cy="2838450"/>
          <a:chOff x="93" y="1542"/>
          <a:chExt cx="398" cy="298"/>
        </a:xfrm>
        <a:solidFill>
          <a:srgbClr val="FFFFFF"/>
        </a:solidFill>
      </xdr:grpSpPr>
      <xdr:grpSp>
        <xdr:nvGrpSpPr>
          <xdr:cNvPr id="2" name="Group 126"/>
          <xdr:cNvGrpSpPr>
            <a:grpSpLocks/>
          </xdr:cNvGrpSpPr>
        </xdr:nvGrpSpPr>
        <xdr:grpSpPr>
          <a:xfrm>
            <a:off x="93" y="1542"/>
            <a:ext cx="398" cy="298"/>
            <a:chOff x="429" y="1034"/>
            <a:chExt cx="398" cy="298"/>
          </a:xfrm>
          <a:solidFill>
            <a:srgbClr val="FFFFFF"/>
          </a:solidFill>
        </xdr:grpSpPr>
        <xdr:grpSp>
          <xdr:nvGrpSpPr>
            <xdr:cNvPr id="3" name="Group 125"/>
            <xdr:cNvGrpSpPr>
              <a:grpSpLocks/>
            </xdr:cNvGrpSpPr>
          </xdr:nvGrpSpPr>
          <xdr:grpSpPr>
            <a:xfrm>
              <a:off x="429" y="1035"/>
              <a:ext cx="398" cy="297"/>
              <a:chOff x="429" y="1035"/>
              <a:chExt cx="398" cy="297"/>
            </a:xfrm>
            <a:solidFill>
              <a:srgbClr val="FFFFFF"/>
            </a:solidFill>
          </xdr:grpSpPr>
          <xdr:grpSp>
            <xdr:nvGrpSpPr>
              <xdr:cNvPr id="4" name="Group 119"/>
              <xdr:cNvGrpSpPr>
                <a:grpSpLocks/>
              </xdr:cNvGrpSpPr>
            </xdr:nvGrpSpPr>
            <xdr:grpSpPr>
              <a:xfrm>
                <a:off x="429" y="1035"/>
                <a:ext cx="398" cy="269"/>
                <a:chOff x="427" y="1013"/>
                <a:chExt cx="398" cy="269"/>
              </a:xfrm>
              <a:solidFill>
                <a:srgbClr val="FFFFFF"/>
              </a:solidFill>
            </xdr:grpSpPr>
            <xdr:grpSp>
              <xdr:nvGrpSpPr>
                <xdr:cNvPr id="5" name="Group 104"/>
                <xdr:cNvGrpSpPr>
                  <a:grpSpLocks/>
                </xdr:cNvGrpSpPr>
              </xdr:nvGrpSpPr>
              <xdr:grpSpPr>
                <a:xfrm>
                  <a:off x="427" y="1013"/>
                  <a:ext cx="398" cy="269"/>
                  <a:chOff x="223" y="309"/>
                  <a:chExt cx="398" cy="268"/>
                </a:xfrm>
                <a:solidFill>
                  <a:srgbClr val="FFFFFF"/>
                </a:solidFill>
              </xdr:grpSpPr>
              <xdr:sp>
                <xdr:nvSpPr>
                  <xdr:cNvPr id="6" name="Rectangle 105"/>
                  <xdr:cNvSpPr>
                    <a:spLocks/>
                  </xdr:cNvSpPr>
                </xdr:nvSpPr>
                <xdr:spPr>
                  <a:xfrm>
                    <a:off x="225" y="309"/>
                    <a:ext cx="395" cy="135"/>
                  </a:xfrm>
                  <a:prstGeom prst="rect">
                    <a:avLst/>
                  </a:prstGeom>
                  <a:solidFill>
                    <a:srgbClr val="CCFFFF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" name="Rectangle 106"/>
                  <xdr:cNvSpPr>
                    <a:spLocks/>
                  </xdr:cNvSpPr>
                </xdr:nvSpPr>
                <xdr:spPr>
                  <a:xfrm>
                    <a:off x="223" y="442"/>
                    <a:ext cx="398" cy="135"/>
                  </a:xfrm>
                  <a:prstGeom prst="rect">
                    <a:avLst/>
                  </a:prstGeom>
                  <a:solidFill>
                    <a:srgbClr val="C0C0C0"/>
                  </a:solid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8" name="AutoShape 107"/>
                <xdr:cNvSpPr>
                  <a:spLocks/>
                </xdr:cNvSpPr>
              </xdr:nvSpPr>
              <xdr:spPr>
                <a:xfrm>
                  <a:off x="507" y="1146"/>
                  <a:ext cx="208" cy="136"/>
                </a:xfrm>
                <a:custGeom>
                  <a:pathLst>
                    <a:path h="136" w="208">
                      <a:moveTo>
                        <a:pt x="0" y="136"/>
                      </a:moveTo>
                      <a:lnTo>
                        <a:pt x="108" y="0"/>
                      </a:lnTo>
                      <a:lnTo>
                        <a:pt x="208" y="135"/>
                      </a:lnTo>
                    </a:path>
                  </a:pathLst>
                </a:cu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" name="TextBox 108"/>
                <xdr:cNvSpPr txBox="1">
                  <a:spLocks noChangeArrowheads="1"/>
                </xdr:cNvSpPr>
              </xdr:nvSpPr>
              <xdr:spPr>
                <a:xfrm>
                  <a:off x="616" y="1013"/>
                  <a:ext cx="64" cy="2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/>
                    <a:t>normaal</a:t>
                  </a:r>
                </a:p>
              </xdr:txBody>
            </xdr:sp>
            <xdr:sp>
              <xdr:nvSpPr>
                <xdr:cNvPr id="10" name="TextBox 109"/>
                <xdr:cNvSpPr txBox="1">
                  <a:spLocks noChangeArrowheads="1"/>
                </xdr:cNvSpPr>
              </xdr:nvSpPr>
              <xdr:spPr>
                <a:xfrm>
                  <a:off x="594" y="1175"/>
                  <a:ext cx="16" cy="2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/>
                    <a:t>i</a:t>
                  </a:r>
                </a:p>
              </xdr:txBody>
            </xdr:sp>
            <xdr:sp>
              <xdr:nvSpPr>
                <xdr:cNvPr id="11" name="TextBox 110"/>
                <xdr:cNvSpPr txBox="1">
                  <a:spLocks noChangeArrowheads="1"/>
                </xdr:cNvSpPr>
              </xdr:nvSpPr>
              <xdr:spPr>
                <a:xfrm>
                  <a:off x="620" y="1175"/>
                  <a:ext cx="16" cy="2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/>
                    <a:t>t</a:t>
                  </a:r>
                </a:p>
              </xdr:txBody>
            </xdr:sp>
            <xdr:sp>
              <xdr:nvSpPr>
                <xdr:cNvPr id="12" name="TextBox 111"/>
                <xdr:cNvSpPr txBox="1">
                  <a:spLocks noChangeArrowheads="1"/>
                </xdr:cNvSpPr>
              </xdr:nvSpPr>
              <xdr:spPr>
                <a:xfrm>
                  <a:off x="626" y="1110"/>
                  <a:ext cx="16" cy="2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/>
                    <a:t>r</a:t>
                  </a:r>
                </a:p>
              </xdr:txBody>
            </xdr:sp>
            <xdr:sp>
              <xdr:nvSpPr>
                <xdr:cNvPr id="13" name="AutoShape 112"/>
                <xdr:cNvSpPr>
                  <a:spLocks/>
                </xdr:cNvSpPr>
              </xdr:nvSpPr>
              <xdr:spPr>
                <a:xfrm>
                  <a:off x="543" y="1217"/>
                  <a:ext cx="17" cy="21"/>
                </a:xfrm>
                <a:custGeom>
                  <a:pathLst>
                    <a:path h="21" w="17">
                      <a:moveTo>
                        <a:pt x="0" y="21"/>
                      </a:moveTo>
                      <a:lnTo>
                        <a:pt x="17" y="0"/>
                      </a:lnTo>
                    </a:path>
                  </a:pathLst>
                </a:custGeom>
                <a:noFill/>
                <a:ln w="38100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AutoShape 113"/>
                <xdr:cNvSpPr>
                  <a:spLocks/>
                </xdr:cNvSpPr>
              </xdr:nvSpPr>
              <xdr:spPr>
                <a:xfrm>
                  <a:off x="714" y="1115"/>
                  <a:ext cx="26" cy="6"/>
                </a:xfrm>
                <a:custGeom>
                  <a:pathLst>
                    <a:path h="6" w="26">
                      <a:moveTo>
                        <a:pt x="0" y="6"/>
                      </a:moveTo>
                      <a:lnTo>
                        <a:pt x="26" y="0"/>
                      </a:lnTo>
                    </a:path>
                  </a:pathLst>
                </a:custGeom>
                <a:noFill/>
                <a:ln w="38100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Line 114"/>
                <xdr:cNvSpPr>
                  <a:spLocks/>
                </xdr:cNvSpPr>
              </xdr:nvSpPr>
              <xdr:spPr>
                <a:xfrm>
                  <a:off x="428" y="1146"/>
                  <a:ext cx="396" cy="0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AutoShape 115"/>
                <xdr:cNvSpPr>
                  <a:spLocks/>
                </xdr:cNvSpPr>
              </xdr:nvSpPr>
              <xdr:spPr>
                <a:xfrm>
                  <a:off x="616" y="1095"/>
                  <a:ext cx="208" cy="51"/>
                </a:xfrm>
                <a:custGeom>
                  <a:pathLst>
                    <a:path h="51" w="208">
                      <a:moveTo>
                        <a:pt x="0" y="51"/>
                      </a:moveTo>
                      <a:lnTo>
                        <a:pt x="208" y="0"/>
                      </a:lnTo>
                    </a:path>
                  </a:pathLst>
                </a:cu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AutoShape 116"/>
                <xdr:cNvSpPr>
                  <a:spLocks/>
                </xdr:cNvSpPr>
              </xdr:nvSpPr>
              <xdr:spPr>
                <a:xfrm>
                  <a:off x="683" y="1237"/>
                  <a:ext cx="18" cy="26"/>
                </a:xfrm>
                <a:custGeom>
                  <a:pathLst>
                    <a:path h="26" w="18">
                      <a:moveTo>
                        <a:pt x="0" y="0"/>
                      </a:moveTo>
                      <a:lnTo>
                        <a:pt x="18" y="26"/>
                      </a:lnTo>
                    </a:path>
                  </a:pathLst>
                </a:custGeom>
                <a:noFill/>
                <a:ln w="38100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8" name="TextBox 120"/>
              <xdr:cNvSpPr txBox="1">
                <a:spLocks noChangeArrowheads="1"/>
              </xdr:cNvSpPr>
            </xdr:nvSpPr>
            <xdr:spPr>
              <a:xfrm>
                <a:off x="429" y="1304"/>
                <a:ext cx="64" cy="2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figuur 3</a:t>
                </a:r>
              </a:p>
            </xdr:txBody>
          </xdr:sp>
        </xdr:grpSp>
        <xdr:sp>
          <xdr:nvSpPr>
            <xdr:cNvPr id="19" name="Line 117"/>
            <xdr:cNvSpPr>
              <a:spLocks/>
            </xdr:cNvSpPr>
          </xdr:nvSpPr>
          <xdr:spPr>
            <a:xfrm flipH="1">
              <a:off x="615" y="1034"/>
              <a:ext cx="1" cy="26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TextBox 118"/>
          <xdr:cNvSpPr txBox="1">
            <a:spLocks noChangeArrowheads="1"/>
          </xdr:cNvSpPr>
        </xdr:nvSpPr>
        <xdr:spPr>
          <a:xfrm>
            <a:off x="405" y="1649"/>
            <a:ext cx="8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grensvlak</a:t>
            </a:r>
          </a:p>
        </xdr:txBody>
      </xdr:sp>
    </xdr:grpSp>
    <xdr:clientData/>
  </xdr:twoCellAnchor>
  <xdr:twoCellAnchor>
    <xdr:from>
      <xdr:col>2</xdr:col>
      <xdr:colOff>9525</xdr:colOff>
      <xdr:row>58</xdr:row>
      <xdr:rowOff>47625</xdr:rowOff>
    </xdr:from>
    <xdr:to>
      <xdr:col>6</xdr:col>
      <xdr:colOff>333375</xdr:colOff>
      <xdr:row>69</xdr:row>
      <xdr:rowOff>133350</xdr:rowOff>
    </xdr:to>
    <xdr:grpSp>
      <xdr:nvGrpSpPr>
        <xdr:cNvPr id="21" name="Group 124"/>
        <xdr:cNvGrpSpPr>
          <a:grpSpLocks/>
        </xdr:cNvGrpSpPr>
      </xdr:nvGrpSpPr>
      <xdr:grpSpPr>
        <a:xfrm>
          <a:off x="962025" y="11563350"/>
          <a:ext cx="2819400" cy="2286000"/>
          <a:chOff x="526" y="688"/>
          <a:chExt cx="296" cy="240"/>
        </a:xfrm>
        <a:solidFill>
          <a:srgbClr val="FFFFFF"/>
        </a:solidFill>
      </xdr:grpSpPr>
      <xdr:grpSp>
        <xdr:nvGrpSpPr>
          <xdr:cNvPr id="22" name="Group 101"/>
          <xdr:cNvGrpSpPr>
            <a:grpSpLocks/>
          </xdr:cNvGrpSpPr>
        </xdr:nvGrpSpPr>
        <xdr:grpSpPr>
          <a:xfrm>
            <a:off x="526" y="688"/>
            <a:ext cx="296" cy="210"/>
            <a:chOff x="526" y="667"/>
            <a:chExt cx="296" cy="210"/>
          </a:xfrm>
          <a:solidFill>
            <a:srgbClr val="FFFFFF"/>
          </a:solidFill>
        </xdr:grpSpPr>
        <xdr:grpSp>
          <xdr:nvGrpSpPr>
            <xdr:cNvPr id="23" name="Group 76"/>
            <xdr:cNvGrpSpPr>
              <a:grpSpLocks noChangeAspect="1"/>
            </xdr:cNvGrpSpPr>
          </xdr:nvGrpSpPr>
          <xdr:grpSpPr>
            <a:xfrm>
              <a:off x="526" y="667"/>
              <a:ext cx="296" cy="210"/>
              <a:chOff x="633" y="254"/>
              <a:chExt cx="296" cy="210"/>
            </a:xfrm>
            <a:solidFill>
              <a:srgbClr val="FFFFFF"/>
            </a:solidFill>
          </xdr:grpSpPr>
          <xdr:grpSp>
            <xdr:nvGrpSpPr>
              <xdr:cNvPr id="24" name="Group 75"/>
              <xdr:cNvGrpSpPr>
                <a:grpSpLocks noChangeAspect="1"/>
              </xdr:cNvGrpSpPr>
            </xdr:nvGrpSpPr>
            <xdr:grpSpPr>
              <a:xfrm>
                <a:off x="633" y="255"/>
                <a:ext cx="296" cy="209"/>
                <a:chOff x="633" y="255"/>
                <a:chExt cx="296" cy="209"/>
              </a:xfrm>
              <a:solidFill>
                <a:srgbClr val="FFFFFF"/>
              </a:solidFill>
            </xdr:grpSpPr>
            <xdr:grpSp>
              <xdr:nvGrpSpPr>
                <xdr:cNvPr id="25" name="Group 74"/>
                <xdr:cNvGrpSpPr>
                  <a:grpSpLocks noChangeAspect="1"/>
                </xdr:cNvGrpSpPr>
              </xdr:nvGrpSpPr>
              <xdr:grpSpPr>
                <a:xfrm>
                  <a:off x="633" y="255"/>
                  <a:ext cx="296" cy="209"/>
                  <a:chOff x="633" y="255"/>
                  <a:chExt cx="296" cy="209"/>
                </a:xfrm>
                <a:solidFill>
                  <a:srgbClr val="FFFFFF"/>
                </a:solidFill>
              </xdr:grpSpPr>
              <xdr:grpSp>
                <xdr:nvGrpSpPr>
                  <xdr:cNvPr id="26" name="Group 72"/>
                  <xdr:cNvGrpSpPr>
                    <a:grpSpLocks noChangeAspect="1"/>
                  </xdr:cNvGrpSpPr>
                </xdr:nvGrpSpPr>
                <xdr:grpSpPr>
                  <a:xfrm>
                    <a:off x="633" y="255"/>
                    <a:ext cx="296" cy="209"/>
                    <a:chOff x="633" y="259"/>
                    <a:chExt cx="306" cy="193"/>
                  </a:xfrm>
                  <a:solidFill>
                    <a:srgbClr val="FFFFFF"/>
                  </a:solidFill>
                </xdr:grpSpPr>
                <xdr:grpSp>
                  <xdr:nvGrpSpPr>
                    <xdr:cNvPr id="27" name="Group 50"/>
                    <xdr:cNvGrpSpPr>
                      <a:grpSpLocks noChangeAspect="1"/>
                    </xdr:cNvGrpSpPr>
                  </xdr:nvGrpSpPr>
                  <xdr:grpSpPr>
                    <a:xfrm>
                      <a:off x="633" y="259"/>
                      <a:ext cx="306" cy="193"/>
                      <a:chOff x="634" y="260"/>
                      <a:chExt cx="306" cy="193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28" name="Rectangle 49"/>
                      <xdr:cNvSpPr>
                        <a:spLocks noChangeAspect="1"/>
                      </xdr:cNvSpPr>
                    </xdr:nvSpPr>
                    <xdr:spPr>
                      <a:xfrm>
                        <a:off x="634" y="260"/>
                        <a:ext cx="306" cy="96"/>
                      </a:xfrm>
                      <a:prstGeom prst="rect">
                        <a:avLst/>
                      </a:prstGeom>
                      <a:solidFill>
                        <a:srgbClr val="FFFF99"/>
                      </a:solidFill>
                      <a:ln w="9525" cmpd="sng">
                        <a:solidFill>
                          <a:srgbClr val="FFFF99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9" name="Rectangle 48"/>
                      <xdr:cNvSpPr>
                        <a:spLocks noChangeAspect="1"/>
                      </xdr:cNvSpPr>
                    </xdr:nvSpPr>
                    <xdr:spPr>
                      <a:xfrm>
                        <a:off x="634" y="357"/>
                        <a:ext cx="306" cy="96"/>
                      </a:xfrm>
                      <a:prstGeom prst="rect">
                        <a:avLst/>
                      </a:prstGeom>
                      <a:solidFill>
                        <a:srgbClr val="FFCC00"/>
                      </a:solidFill>
                      <a:ln w="9525" cmpd="sng">
                        <a:solidFill>
                          <a:srgbClr val="FFCC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30" name="Line 1"/>
                    <xdr:cNvSpPr>
                      <a:spLocks noChangeAspect="1"/>
                    </xdr:cNvSpPr>
                  </xdr:nvSpPr>
                  <xdr:spPr>
                    <a:xfrm>
                      <a:off x="633" y="356"/>
                      <a:ext cx="306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31" name="Group 46"/>
                  <xdr:cNvGrpSpPr>
                    <a:grpSpLocks noChangeAspect="1"/>
                  </xdr:cNvGrpSpPr>
                </xdr:nvGrpSpPr>
                <xdr:grpSpPr>
                  <a:xfrm rot="1740000">
                    <a:off x="716" y="314"/>
                    <a:ext cx="53" cy="34"/>
                    <a:chOff x="593" y="336"/>
                    <a:chExt cx="99" cy="51"/>
                  </a:xfrm>
                  <a:solidFill>
                    <a:srgbClr val="FFFFFF"/>
                  </a:solidFill>
                </xdr:grpSpPr>
                <xdr:grpSp>
                  <xdr:nvGrpSpPr>
                    <xdr:cNvPr id="32" name="Group 21"/>
                    <xdr:cNvGrpSpPr>
                      <a:grpSpLocks noChangeAspect="1"/>
                    </xdr:cNvGrpSpPr>
                  </xdr:nvGrpSpPr>
                  <xdr:grpSpPr>
                    <a:xfrm>
                      <a:off x="595" y="336"/>
                      <a:ext cx="97" cy="51"/>
                      <a:chOff x="595" y="336"/>
                      <a:chExt cx="97" cy="51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33" name="Line 5"/>
                      <xdr:cNvSpPr>
                        <a:spLocks noChangeAspect="1"/>
                      </xdr:cNvSpPr>
                    </xdr:nvSpPr>
                    <xdr:spPr>
                      <a:xfrm>
                        <a:off x="685" y="336"/>
                        <a:ext cx="0" cy="51"/>
                      </a:xfrm>
                      <a:prstGeom prst="line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" name="Line 6"/>
                      <xdr:cNvSpPr>
                        <a:spLocks noChangeAspect="1"/>
                      </xdr:cNvSpPr>
                    </xdr:nvSpPr>
                    <xdr:spPr>
                      <a:xfrm>
                        <a:off x="679" y="336"/>
                        <a:ext cx="13" cy="0"/>
                      </a:xfrm>
                      <a:prstGeom prst="line">
                        <a:avLst/>
                      </a:prstGeom>
                      <a:noFill/>
                      <a:ln w="57150" cmpd="sng">
                        <a:solidFill>
                          <a:srgbClr val="3366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" name="Line 12"/>
                      <xdr:cNvSpPr>
                        <a:spLocks noChangeAspect="1"/>
                      </xdr:cNvSpPr>
                    </xdr:nvSpPr>
                    <xdr:spPr>
                      <a:xfrm>
                        <a:off x="678" y="386"/>
                        <a:ext cx="13" cy="0"/>
                      </a:xfrm>
                      <a:prstGeom prst="line">
                        <a:avLst/>
                      </a:prstGeom>
                      <a:noFill/>
                      <a:ln w="57150" cmpd="sng">
                        <a:solidFill>
                          <a:srgbClr val="FF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6" name="Line 18"/>
                      <xdr:cNvSpPr>
                        <a:spLocks noChangeAspect="1"/>
                      </xdr:cNvSpPr>
                    </xdr:nvSpPr>
                    <xdr:spPr>
                      <a:xfrm>
                        <a:off x="601" y="336"/>
                        <a:ext cx="0" cy="51"/>
                      </a:xfrm>
                      <a:prstGeom prst="line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7" name="Line 19"/>
                      <xdr:cNvSpPr>
                        <a:spLocks noChangeAspect="1"/>
                      </xdr:cNvSpPr>
                    </xdr:nvSpPr>
                    <xdr:spPr>
                      <a:xfrm>
                        <a:off x="595" y="336"/>
                        <a:ext cx="13" cy="0"/>
                      </a:xfrm>
                      <a:prstGeom prst="line">
                        <a:avLst/>
                      </a:prstGeom>
                      <a:noFill/>
                      <a:ln w="57150" cmpd="sng">
                        <a:solidFill>
                          <a:srgbClr val="3366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8" name="Line 20"/>
                      <xdr:cNvSpPr>
                        <a:spLocks noChangeAspect="1"/>
                      </xdr:cNvSpPr>
                    </xdr:nvSpPr>
                    <xdr:spPr>
                      <a:xfrm>
                        <a:off x="595" y="386"/>
                        <a:ext cx="13" cy="0"/>
                      </a:xfrm>
                      <a:prstGeom prst="line">
                        <a:avLst/>
                      </a:prstGeom>
                      <a:noFill/>
                      <a:ln w="57150" cmpd="sng">
                        <a:solidFill>
                          <a:srgbClr val="FF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39" name="Group 45"/>
                    <xdr:cNvGrpSpPr>
                      <a:grpSpLocks noChangeAspect="1"/>
                    </xdr:cNvGrpSpPr>
                  </xdr:nvGrpSpPr>
                  <xdr:grpSpPr>
                    <a:xfrm>
                      <a:off x="593" y="341"/>
                      <a:ext cx="96" cy="40"/>
                      <a:chOff x="593" y="341"/>
                      <a:chExt cx="96" cy="40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Rectangle 4"/>
                      <xdr:cNvSpPr>
                        <a:spLocks noChangeAspect="1"/>
                      </xdr:cNvSpPr>
                    </xdr:nvSpPr>
                    <xdr:spPr>
                      <a:xfrm>
                        <a:off x="593" y="341"/>
                        <a:ext cx="96" cy="40"/>
                      </a:xfrm>
                      <a:prstGeom prst="rect">
                        <a:avLst/>
                      </a:prstGeom>
                      <a:solidFill>
                        <a:srgbClr val="339966"/>
                      </a:solidFill>
                      <a:ln w="952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1" name="Rectangle 36"/>
                      <xdr:cNvSpPr>
                        <a:spLocks noChangeAspect="1"/>
                      </xdr:cNvSpPr>
                    </xdr:nvSpPr>
                    <xdr:spPr>
                      <a:xfrm>
                        <a:off x="609" y="344"/>
                        <a:ext cx="52" cy="35"/>
                      </a:xfrm>
                      <a:prstGeom prst="rect">
                        <a:avLst/>
                      </a:prstGeom>
                      <a:solidFill>
                        <a:srgbClr val="C0C0C0"/>
                      </a:solidFill>
                      <a:ln w="9525" cmpd="sng">
                        <a:solidFill>
                          <a:srgbClr val="C0C0C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grpSp>
                    <xdr:nvGrpSpPr>
                      <xdr:cNvPr id="42" name="Group 38"/>
                      <xdr:cNvGrpSpPr>
                        <a:grpSpLocks noChangeAspect="1"/>
                      </xdr:cNvGrpSpPr>
                    </xdr:nvGrpSpPr>
                    <xdr:grpSpPr>
                      <a:xfrm>
                        <a:off x="654" y="347"/>
                        <a:ext cx="8" cy="14"/>
                        <a:chOff x="653" y="347"/>
                        <a:chExt cx="8" cy="14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3" name="Line 32"/>
                        <xdr:cNvSpPr>
                          <a:spLocks noChangeAspect="1"/>
                        </xdr:cNvSpPr>
                      </xdr:nvSpPr>
                      <xdr:spPr>
                        <a:xfrm>
                          <a:off x="655" y="354"/>
                          <a:ext cx="6" cy="0"/>
                        </a:xfrm>
                        <a:prstGeom prst="line">
                          <a:avLst/>
                        </a:prstGeom>
                        <a:noFill/>
                        <a:ln w="28575" cmpd="sng">
                          <a:solidFill>
                            <a:srgbClr val="80808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AutoShape 34"/>
                        <xdr:cNvSpPr>
                          <a:spLocks noChangeAspect="1"/>
                        </xdr:cNvSpPr>
                      </xdr:nvSpPr>
                      <xdr:spPr>
                        <a:xfrm>
                          <a:off x="653" y="347"/>
                          <a:ext cx="3" cy="14"/>
                        </a:xfrm>
                        <a:prstGeom prst="donut">
                          <a:avLst>
                            <a:gd name="adj" fmla="val -42708"/>
                          </a:avLst>
                        </a:prstGeom>
                        <a:solidFill>
                          <a:srgbClr val="808080"/>
                        </a:solidFill>
                        <a:ln w="9525" cmpd="sng">
                          <a:solidFill>
                            <a:srgbClr val="80808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45" name="Rectangle 37"/>
                      <xdr:cNvSpPr>
                        <a:spLocks noChangeAspect="1"/>
                      </xdr:cNvSpPr>
                    </xdr:nvSpPr>
                    <xdr:spPr>
                      <a:xfrm>
                        <a:off x="612" y="345"/>
                        <a:ext cx="40" cy="33"/>
                      </a:xfrm>
                      <a:prstGeom prst="rect">
                        <a:avLst/>
                      </a:prstGeom>
                      <a:solidFill>
                        <a:srgbClr val="339966"/>
                      </a:solidFill>
                      <a:ln w="952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6" name="Line 39"/>
                      <xdr:cNvSpPr>
                        <a:spLocks noChangeAspect="1"/>
                      </xdr:cNvSpPr>
                    </xdr:nvSpPr>
                    <xdr:spPr>
                      <a:xfrm>
                        <a:off x="652" y="377"/>
                        <a:ext cx="12" cy="3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7" name="Line 40"/>
                      <xdr:cNvSpPr>
                        <a:spLocks noChangeAspect="1"/>
                      </xdr:cNvSpPr>
                    </xdr:nvSpPr>
                    <xdr:spPr>
                      <a:xfrm>
                        <a:off x="606" y="344"/>
                        <a:ext cx="8" cy="3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8" name="Line 41"/>
                      <xdr:cNvSpPr>
                        <a:spLocks noChangeAspect="1"/>
                      </xdr:cNvSpPr>
                    </xdr:nvSpPr>
                    <xdr:spPr>
                      <a:xfrm flipV="1">
                        <a:off x="649" y="342"/>
                        <a:ext cx="12" cy="5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9" name="Line 42"/>
                      <xdr:cNvSpPr>
                        <a:spLocks noChangeAspect="1"/>
                      </xdr:cNvSpPr>
                    </xdr:nvSpPr>
                    <xdr:spPr>
                      <a:xfrm flipV="1">
                        <a:off x="607" y="375"/>
                        <a:ext cx="17" cy="4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</xdr:grpSp>
              <xdr:grpSp>
                <xdr:nvGrpSpPr>
                  <xdr:cNvPr id="50" name="Group 51"/>
                  <xdr:cNvGrpSpPr>
                    <a:grpSpLocks noChangeAspect="1"/>
                  </xdr:cNvGrpSpPr>
                </xdr:nvGrpSpPr>
                <xdr:grpSpPr>
                  <a:xfrm rot="2653466">
                    <a:off x="803" y="376"/>
                    <a:ext cx="53" cy="34"/>
                    <a:chOff x="593" y="336"/>
                    <a:chExt cx="99" cy="51"/>
                  </a:xfrm>
                  <a:solidFill>
                    <a:srgbClr val="FFFFFF"/>
                  </a:solidFill>
                </xdr:grpSpPr>
                <xdr:grpSp>
                  <xdr:nvGrpSpPr>
                    <xdr:cNvPr id="51" name="Group 52"/>
                    <xdr:cNvGrpSpPr>
                      <a:grpSpLocks noChangeAspect="1"/>
                    </xdr:cNvGrpSpPr>
                  </xdr:nvGrpSpPr>
                  <xdr:grpSpPr>
                    <a:xfrm>
                      <a:off x="595" y="336"/>
                      <a:ext cx="97" cy="51"/>
                      <a:chOff x="595" y="336"/>
                      <a:chExt cx="97" cy="51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2" name="Line 53"/>
                      <xdr:cNvSpPr>
                        <a:spLocks noChangeAspect="1"/>
                      </xdr:cNvSpPr>
                    </xdr:nvSpPr>
                    <xdr:spPr>
                      <a:xfrm>
                        <a:off x="685" y="336"/>
                        <a:ext cx="0" cy="51"/>
                      </a:xfrm>
                      <a:prstGeom prst="line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3" name="Line 54"/>
                      <xdr:cNvSpPr>
                        <a:spLocks noChangeAspect="1"/>
                      </xdr:cNvSpPr>
                    </xdr:nvSpPr>
                    <xdr:spPr>
                      <a:xfrm>
                        <a:off x="679" y="336"/>
                        <a:ext cx="13" cy="0"/>
                      </a:xfrm>
                      <a:prstGeom prst="line">
                        <a:avLst/>
                      </a:prstGeom>
                      <a:noFill/>
                      <a:ln w="57150" cmpd="sng">
                        <a:solidFill>
                          <a:srgbClr val="3366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4" name="Line 55"/>
                      <xdr:cNvSpPr>
                        <a:spLocks noChangeAspect="1"/>
                      </xdr:cNvSpPr>
                    </xdr:nvSpPr>
                    <xdr:spPr>
                      <a:xfrm>
                        <a:off x="678" y="386"/>
                        <a:ext cx="13" cy="0"/>
                      </a:xfrm>
                      <a:prstGeom prst="line">
                        <a:avLst/>
                      </a:prstGeom>
                      <a:noFill/>
                      <a:ln w="57150" cmpd="sng">
                        <a:solidFill>
                          <a:srgbClr val="FF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5" name="Line 56"/>
                      <xdr:cNvSpPr>
                        <a:spLocks noChangeAspect="1"/>
                      </xdr:cNvSpPr>
                    </xdr:nvSpPr>
                    <xdr:spPr>
                      <a:xfrm>
                        <a:off x="601" y="336"/>
                        <a:ext cx="0" cy="51"/>
                      </a:xfrm>
                      <a:prstGeom prst="line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6" name="Line 57"/>
                      <xdr:cNvSpPr>
                        <a:spLocks noChangeAspect="1"/>
                      </xdr:cNvSpPr>
                    </xdr:nvSpPr>
                    <xdr:spPr>
                      <a:xfrm>
                        <a:off x="595" y="336"/>
                        <a:ext cx="13" cy="0"/>
                      </a:xfrm>
                      <a:prstGeom prst="line">
                        <a:avLst/>
                      </a:prstGeom>
                      <a:noFill/>
                      <a:ln w="57150" cmpd="sng">
                        <a:solidFill>
                          <a:srgbClr val="3366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57" name="Line 58"/>
                      <xdr:cNvSpPr>
                        <a:spLocks noChangeAspect="1"/>
                      </xdr:cNvSpPr>
                    </xdr:nvSpPr>
                    <xdr:spPr>
                      <a:xfrm>
                        <a:off x="595" y="386"/>
                        <a:ext cx="13" cy="0"/>
                      </a:xfrm>
                      <a:prstGeom prst="line">
                        <a:avLst/>
                      </a:prstGeom>
                      <a:noFill/>
                      <a:ln w="57150" cmpd="sng">
                        <a:solidFill>
                          <a:srgbClr val="FF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58" name="Group 59"/>
                    <xdr:cNvGrpSpPr>
                      <a:grpSpLocks noChangeAspect="1"/>
                    </xdr:cNvGrpSpPr>
                  </xdr:nvGrpSpPr>
                  <xdr:grpSpPr>
                    <a:xfrm>
                      <a:off x="593" y="341"/>
                      <a:ext cx="96" cy="40"/>
                      <a:chOff x="593" y="341"/>
                      <a:chExt cx="96" cy="40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9" name="Rectangle 60"/>
                      <xdr:cNvSpPr>
                        <a:spLocks noChangeAspect="1"/>
                      </xdr:cNvSpPr>
                    </xdr:nvSpPr>
                    <xdr:spPr>
                      <a:xfrm>
                        <a:off x="593" y="341"/>
                        <a:ext cx="96" cy="40"/>
                      </a:xfrm>
                      <a:prstGeom prst="rect">
                        <a:avLst/>
                      </a:prstGeom>
                      <a:solidFill>
                        <a:srgbClr val="339966"/>
                      </a:solidFill>
                      <a:ln w="952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0" name="Rectangle 61"/>
                      <xdr:cNvSpPr>
                        <a:spLocks noChangeAspect="1"/>
                      </xdr:cNvSpPr>
                    </xdr:nvSpPr>
                    <xdr:spPr>
                      <a:xfrm>
                        <a:off x="609" y="344"/>
                        <a:ext cx="52" cy="35"/>
                      </a:xfrm>
                      <a:prstGeom prst="rect">
                        <a:avLst/>
                      </a:prstGeom>
                      <a:solidFill>
                        <a:srgbClr val="C0C0C0"/>
                      </a:solidFill>
                      <a:ln w="9525" cmpd="sng">
                        <a:solidFill>
                          <a:srgbClr val="C0C0C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grpSp>
                    <xdr:nvGrpSpPr>
                      <xdr:cNvPr id="61" name="Group 62"/>
                      <xdr:cNvGrpSpPr>
                        <a:grpSpLocks noChangeAspect="1"/>
                      </xdr:cNvGrpSpPr>
                    </xdr:nvGrpSpPr>
                    <xdr:grpSpPr>
                      <a:xfrm>
                        <a:off x="654" y="347"/>
                        <a:ext cx="8" cy="14"/>
                        <a:chOff x="653" y="347"/>
                        <a:chExt cx="8" cy="14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62" name="Line 63"/>
                        <xdr:cNvSpPr>
                          <a:spLocks noChangeAspect="1"/>
                        </xdr:cNvSpPr>
                      </xdr:nvSpPr>
                      <xdr:spPr>
                        <a:xfrm>
                          <a:off x="655" y="354"/>
                          <a:ext cx="6" cy="0"/>
                        </a:xfrm>
                        <a:prstGeom prst="line">
                          <a:avLst/>
                        </a:prstGeom>
                        <a:noFill/>
                        <a:ln w="28575" cmpd="sng">
                          <a:solidFill>
                            <a:srgbClr val="80808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63" name="AutoShape 64"/>
                        <xdr:cNvSpPr>
                          <a:spLocks noChangeAspect="1"/>
                        </xdr:cNvSpPr>
                      </xdr:nvSpPr>
                      <xdr:spPr>
                        <a:xfrm>
                          <a:off x="653" y="347"/>
                          <a:ext cx="3" cy="14"/>
                        </a:xfrm>
                        <a:prstGeom prst="donut">
                          <a:avLst>
                            <a:gd name="adj" fmla="val -42708"/>
                          </a:avLst>
                        </a:prstGeom>
                        <a:solidFill>
                          <a:srgbClr val="808080"/>
                        </a:solidFill>
                        <a:ln w="9525" cmpd="sng">
                          <a:solidFill>
                            <a:srgbClr val="80808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64" name="Rectangle 65"/>
                      <xdr:cNvSpPr>
                        <a:spLocks noChangeAspect="1"/>
                      </xdr:cNvSpPr>
                    </xdr:nvSpPr>
                    <xdr:spPr>
                      <a:xfrm>
                        <a:off x="612" y="345"/>
                        <a:ext cx="40" cy="33"/>
                      </a:xfrm>
                      <a:prstGeom prst="rect">
                        <a:avLst/>
                      </a:prstGeom>
                      <a:solidFill>
                        <a:srgbClr val="339966"/>
                      </a:solidFill>
                      <a:ln w="952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5" name="Line 66"/>
                      <xdr:cNvSpPr>
                        <a:spLocks noChangeAspect="1"/>
                      </xdr:cNvSpPr>
                    </xdr:nvSpPr>
                    <xdr:spPr>
                      <a:xfrm>
                        <a:off x="652" y="377"/>
                        <a:ext cx="12" cy="3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6" name="Line 67"/>
                      <xdr:cNvSpPr>
                        <a:spLocks noChangeAspect="1"/>
                      </xdr:cNvSpPr>
                    </xdr:nvSpPr>
                    <xdr:spPr>
                      <a:xfrm>
                        <a:off x="606" y="344"/>
                        <a:ext cx="8" cy="3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7" name="Line 68"/>
                      <xdr:cNvSpPr>
                        <a:spLocks noChangeAspect="1"/>
                      </xdr:cNvSpPr>
                    </xdr:nvSpPr>
                    <xdr:spPr>
                      <a:xfrm flipV="1">
                        <a:off x="649" y="342"/>
                        <a:ext cx="12" cy="5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68" name="Line 69"/>
                      <xdr:cNvSpPr>
                        <a:spLocks noChangeAspect="1"/>
                      </xdr:cNvSpPr>
                    </xdr:nvSpPr>
                    <xdr:spPr>
                      <a:xfrm flipV="1">
                        <a:off x="607" y="375"/>
                        <a:ext cx="17" cy="4"/>
                      </a:xfrm>
                      <a:prstGeom prst="line">
                        <a:avLst/>
                      </a:prstGeom>
                      <a:noFill/>
                      <a:ln w="28575" cmpd="sng">
                        <a:solidFill>
                          <a:srgbClr val="339966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</xdr:grpSp>
            </xdr:grpSp>
            <xdr:sp>
              <xdr:nvSpPr>
                <xdr:cNvPr id="69" name="AutoShape 3"/>
                <xdr:cNvSpPr>
                  <a:spLocks noChangeAspect="1"/>
                </xdr:cNvSpPr>
              </xdr:nvSpPr>
              <xdr:spPr>
                <a:xfrm>
                  <a:off x="633" y="270"/>
                  <a:ext cx="266" cy="194"/>
                </a:xfrm>
                <a:custGeom>
                  <a:pathLst>
                    <a:path h="182" w="254">
                      <a:moveTo>
                        <a:pt x="0" y="0"/>
                      </a:moveTo>
                      <a:lnTo>
                        <a:pt x="156" y="85"/>
                      </a:lnTo>
                      <a:lnTo>
                        <a:pt x="254" y="182"/>
                      </a:lnTo>
                    </a:path>
                  </a:pathLst>
                </a:custGeom>
                <a:noFill/>
                <a:ln w="9525" cmpd="sng">
                  <a:solidFill>
                    <a:srgbClr val="3366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70" name="Line 2"/>
              <xdr:cNvSpPr>
                <a:spLocks noChangeAspect="1"/>
              </xdr:cNvSpPr>
            </xdr:nvSpPr>
            <xdr:spPr>
              <a:xfrm>
                <a:off x="796" y="254"/>
                <a:ext cx="1" cy="21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1" name="Line 100"/>
            <xdr:cNvSpPr>
              <a:spLocks/>
            </xdr:cNvSpPr>
          </xdr:nvSpPr>
          <xdr:spPr>
            <a:xfrm>
              <a:off x="544" y="693"/>
              <a:ext cx="27" cy="15"/>
            </a:xfrm>
            <a:prstGeom prst="line">
              <a:avLst/>
            </a:prstGeom>
            <a:noFill/>
            <a:ln w="9525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2" name="TextBox 121"/>
          <xdr:cNvSpPr txBox="1">
            <a:spLocks noChangeArrowheads="1"/>
          </xdr:cNvSpPr>
        </xdr:nvSpPr>
        <xdr:spPr>
          <a:xfrm>
            <a:off x="526" y="900"/>
            <a:ext cx="6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figuur 2</a:t>
            </a:r>
          </a:p>
        </xdr:txBody>
      </xdr:sp>
    </xdr:grpSp>
    <xdr:clientData/>
  </xdr:twoCellAnchor>
  <xdr:twoCellAnchor>
    <xdr:from>
      <xdr:col>1</xdr:col>
      <xdr:colOff>238125</xdr:colOff>
      <xdr:row>13</xdr:row>
      <xdr:rowOff>76200</xdr:rowOff>
    </xdr:from>
    <xdr:to>
      <xdr:col>8</xdr:col>
      <xdr:colOff>57150</xdr:colOff>
      <xdr:row>27</xdr:row>
      <xdr:rowOff>95250</xdr:rowOff>
    </xdr:to>
    <xdr:grpSp>
      <xdr:nvGrpSpPr>
        <xdr:cNvPr id="73" name="Group 123"/>
        <xdr:cNvGrpSpPr>
          <a:grpSpLocks/>
        </xdr:cNvGrpSpPr>
      </xdr:nvGrpSpPr>
      <xdr:grpSpPr>
        <a:xfrm>
          <a:off x="847725" y="2638425"/>
          <a:ext cx="3876675" cy="2819400"/>
          <a:chOff x="415" y="332"/>
          <a:chExt cx="398" cy="296"/>
        </a:xfrm>
        <a:solidFill>
          <a:srgbClr val="FFFFFF"/>
        </a:solidFill>
      </xdr:grpSpPr>
      <xdr:grpSp>
        <xdr:nvGrpSpPr>
          <xdr:cNvPr id="74" name="Group 99"/>
          <xdr:cNvGrpSpPr>
            <a:grpSpLocks/>
          </xdr:cNvGrpSpPr>
        </xdr:nvGrpSpPr>
        <xdr:grpSpPr>
          <a:xfrm>
            <a:off x="415" y="332"/>
            <a:ext cx="398" cy="270"/>
            <a:chOff x="669" y="132"/>
            <a:chExt cx="398" cy="270"/>
          </a:xfrm>
          <a:solidFill>
            <a:srgbClr val="FFFFFF"/>
          </a:solidFill>
        </xdr:grpSpPr>
        <xdr:grpSp>
          <xdr:nvGrpSpPr>
            <xdr:cNvPr id="75" name="Group 97"/>
            <xdr:cNvGrpSpPr>
              <a:grpSpLocks/>
            </xdr:cNvGrpSpPr>
          </xdr:nvGrpSpPr>
          <xdr:grpSpPr>
            <a:xfrm>
              <a:off x="669" y="132"/>
              <a:ext cx="398" cy="270"/>
              <a:chOff x="669" y="132"/>
              <a:chExt cx="398" cy="270"/>
            </a:xfrm>
            <a:solidFill>
              <a:srgbClr val="FFFFFF"/>
            </a:solidFill>
          </xdr:grpSpPr>
          <xdr:grpSp>
            <xdr:nvGrpSpPr>
              <xdr:cNvPr id="76" name="Group 80"/>
              <xdr:cNvGrpSpPr>
                <a:grpSpLocks/>
              </xdr:cNvGrpSpPr>
            </xdr:nvGrpSpPr>
            <xdr:grpSpPr>
              <a:xfrm>
                <a:off x="669" y="133"/>
                <a:ext cx="398" cy="269"/>
                <a:chOff x="223" y="309"/>
                <a:chExt cx="398" cy="268"/>
              </a:xfrm>
              <a:solidFill>
                <a:srgbClr val="FFFFFF"/>
              </a:solidFill>
            </xdr:grpSpPr>
            <xdr:sp>
              <xdr:nvSpPr>
                <xdr:cNvPr id="77" name="Rectangle 77"/>
                <xdr:cNvSpPr>
                  <a:spLocks/>
                </xdr:cNvSpPr>
              </xdr:nvSpPr>
              <xdr:spPr>
                <a:xfrm>
                  <a:off x="225" y="309"/>
                  <a:ext cx="395" cy="135"/>
                </a:xfrm>
                <a:prstGeom prst="rect">
                  <a:avLst/>
                </a:prstGeom>
                <a:solidFill>
                  <a:srgbClr val="CCFFFF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8" name="Rectangle 78"/>
                <xdr:cNvSpPr>
                  <a:spLocks/>
                </xdr:cNvSpPr>
              </xdr:nvSpPr>
              <xdr:spPr>
                <a:xfrm>
                  <a:off x="223" y="442"/>
                  <a:ext cx="398" cy="135"/>
                </a:xfrm>
                <a:prstGeom prst="rect">
                  <a:avLst/>
                </a:prstGeom>
                <a:solidFill>
                  <a:srgbClr val="C0C0C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79" name="AutoShape 83"/>
              <xdr:cNvSpPr>
                <a:spLocks/>
              </xdr:cNvSpPr>
            </xdr:nvSpPr>
            <xdr:spPr>
              <a:xfrm>
                <a:off x="694" y="134"/>
                <a:ext cx="259" cy="268"/>
              </a:xfrm>
              <a:custGeom>
                <a:pathLst>
                  <a:path h="268" w="259">
                    <a:moveTo>
                      <a:pt x="0" y="0"/>
                    </a:moveTo>
                    <a:lnTo>
                      <a:pt x="163" y="132"/>
                    </a:lnTo>
                    <a:lnTo>
                      <a:pt x="259" y="268"/>
                    </a:lnTo>
                  </a:path>
                </a:pathLst>
              </a:custGeom>
              <a:noFill/>
              <a:ln w="2857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0" name="TextBox 85"/>
              <xdr:cNvSpPr txBox="1">
                <a:spLocks noChangeArrowheads="1"/>
              </xdr:cNvSpPr>
            </xdr:nvSpPr>
            <xdr:spPr>
              <a:xfrm>
                <a:off x="858" y="133"/>
                <a:ext cx="64" cy="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normaal</a:t>
                </a:r>
              </a:p>
            </xdr:txBody>
          </xdr:sp>
          <xdr:sp>
            <xdr:nvSpPr>
              <xdr:cNvPr id="81" name="TextBox 86"/>
              <xdr:cNvSpPr txBox="1">
                <a:spLocks noChangeArrowheads="1"/>
              </xdr:cNvSpPr>
            </xdr:nvSpPr>
            <xdr:spPr>
              <a:xfrm>
                <a:off x="836" y="220"/>
                <a:ext cx="16" cy="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i</a:t>
                </a:r>
              </a:p>
            </xdr:txBody>
          </xdr:sp>
          <xdr:sp>
            <xdr:nvSpPr>
              <xdr:cNvPr id="82" name="TextBox 87"/>
              <xdr:cNvSpPr txBox="1">
                <a:spLocks noChangeArrowheads="1"/>
              </xdr:cNvSpPr>
            </xdr:nvSpPr>
            <xdr:spPr>
              <a:xfrm>
                <a:off x="862" y="221"/>
                <a:ext cx="16" cy="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t</a:t>
                </a:r>
              </a:p>
            </xdr:txBody>
          </xdr:sp>
          <xdr:sp>
            <xdr:nvSpPr>
              <xdr:cNvPr id="83" name="TextBox 88"/>
              <xdr:cNvSpPr txBox="1">
                <a:spLocks noChangeArrowheads="1"/>
              </xdr:cNvSpPr>
            </xdr:nvSpPr>
            <xdr:spPr>
              <a:xfrm>
                <a:off x="861" y="297"/>
                <a:ext cx="16" cy="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r</a:t>
                </a:r>
              </a:p>
            </xdr:txBody>
          </xdr:sp>
          <xdr:sp>
            <xdr:nvSpPr>
              <xdr:cNvPr id="84" name="AutoShape 89"/>
              <xdr:cNvSpPr>
                <a:spLocks/>
              </xdr:cNvSpPr>
            </xdr:nvSpPr>
            <xdr:spPr>
              <a:xfrm>
                <a:off x="706" y="144"/>
                <a:ext cx="18" cy="14"/>
              </a:xfrm>
              <a:custGeom>
                <a:pathLst>
                  <a:path h="14" w="18">
                    <a:moveTo>
                      <a:pt x="0" y="0"/>
                    </a:moveTo>
                    <a:lnTo>
                      <a:pt x="18" y="14"/>
                    </a:lnTo>
                  </a:path>
                </a:pathLst>
              </a:custGeom>
              <a:noFill/>
              <a:ln w="3810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5" name="AutoShape 91"/>
              <xdr:cNvSpPr>
                <a:spLocks/>
              </xdr:cNvSpPr>
            </xdr:nvSpPr>
            <xdr:spPr>
              <a:xfrm>
                <a:off x="952" y="182"/>
                <a:ext cx="19" cy="14"/>
              </a:xfrm>
              <a:custGeom>
                <a:pathLst>
                  <a:path h="14" w="19">
                    <a:moveTo>
                      <a:pt x="0" y="14"/>
                    </a:moveTo>
                    <a:lnTo>
                      <a:pt x="19" y="0"/>
                    </a:lnTo>
                  </a:path>
                </a:pathLst>
              </a:custGeom>
              <a:noFill/>
              <a:ln w="3810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6" name="Line 81"/>
              <xdr:cNvSpPr>
                <a:spLocks/>
              </xdr:cNvSpPr>
            </xdr:nvSpPr>
            <xdr:spPr>
              <a:xfrm>
                <a:off x="670" y="266"/>
                <a:ext cx="396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7" name="Line 84"/>
              <xdr:cNvSpPr>
                <a:spLocks/>
              </xdr:cNvSpPr>
            </xdr:nvSpPr>
            <xdr:spPr>
              <a:xfrm flipV="1">
                <a:off x="858" y="132"/>
                <a:ext cx="181" cy="134"/>
              </a:xfrm>
              <a:prstGeom prst="line">
                <a:avLst/>
              </a:prstGeom>
              <a:noFill/>
              <a:ln w="2857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" name="AutoShape 90"/>
              <xdr:cNvSpPr>
                <a:spLocks/>
              </xdr:cNvSpPr>
            </xdr:nvSpPr>
            <xdr:spPr>
              <a:xfrm>
                <a:off x="925" y="362"/>
                <a:ext cx="18" cy="26"/>
              </a:xfrm>
              <a:custGeom>
                <a:pathLst>
                  <a:path h="26" w="18">
                    <a:moveTo>
                      <a:pt x="0" y="0"/>
                    </a:moveTo>
                    <a:lnTo>
                      <a:pt x="18" y="26"/>
                    </a:lnTo>
                  </a:path>
                </a:pathLst>
              </a:custGeom>
              <a:noFill/>
              <a:ln w="3810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89" name="Line 82"/>
            <xdr:cNvSpPr>
              <a:spLocks/>
            </xdr:cNvSpPr>
          </xdr:nvSpPr>
          <xdr:spPr>
            <a:xfrm flipH="1">
              <a:off x="857" y="133"/>
              <a:ext cx="1" cy="26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TextBox 98"/>
            <xdr:cNvSpPr txBox="1">
              <a:spLocks noChangeArrowheads="1"/>
            </xdr:cNvSpPr>
          </xdr:nvSpPr>
          <xdr:spPr>
            <a:xfrm>
              <a:off x="982" y="240"/>
              <a:ext cx="84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grensvlak</a:t>
              </a:r>
            </a:p>
          </xdr:txBody>
        </xdr:sp>
      </xdr:grpSp>
      <xdr:sp>
        <xdr:nvSpPr>
          <xdr:cNvPr id="91" name="TextBox 122"/>
          <xdr:cNvSpPr txBox="1">
            <a:spLocks noChangeArrowheads="1"/>
          </xdr:cNvSpPr>
        </xdr:nvSpPr>
        <xdr:spPr>
          <a:xfrm>
            <a:off x="415" y="600"/>
            <a:ext cx="6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figuur 1</a:t>
            </a:r>
          </a:p>
        </xdr:txBody>
      </xdr:sp>
    </xdr:grpSp>
    <xdr:clientData/>
  </xdr:twoCellAnchor>
  <xdr:twoCellAnchor>
    <xdr:from>
      <xdr:col>1</xdr:col>
      <xdr:colOff>219075</xdr:colOff>
      <xdr:row>118</xdr:row>
      <xdr:rowOff>133350</xdr:rowOff>
    </xdr:from>
    <xdr:to>
      <xdr:col>7</xdr:col>
      <xdr:colOff>571500</xdr:colOff>
      <xdr:row>132</xdr:row>
      <xdr:rowOff>171450</xdr:rowOff>
    </xdr:to>
    <xdr:grpSp>
      <xdr:nvGrpSpPr>
        <xdr:cNvPr id="92" name="Group 151"/>
        <xdr:cNvGrpSpPr>
          <a:grpSpLocks/>
        </xdr:cNvGrpSpPr>
      </xdr:nvGrpSpPr>
      <xdr:grpSpPr>
        <a:xfrm>
          <a:off x="828675" y="23641050"/>
          <a:ext cx="3800475" cy="2838450"/>
          <a:chOff x="93" y="2412"/>
          <a:chExt cx="399" cy="298"/>
        </a:xfrm>
        <a:solidFill>
          <a:srgbClr val="FFFFFF"/>
        </a:solidFill>
      </xdr:grpSpPr>
      <xdr:grpSp>
        <xdr:nvGrpSpPr>
          <xdr:cNvPr id="93" name="Group 132"/>
          <xdr:cNvGrpSpPr>
            <a:grpSpLocks/>
          </xdr:cNvGrpSpPr>
        </xdr:nvGrpSpPr>
        <xdr:grpSpPr>
          <a:xfrm>
            <a:off x="94" y="2412"/>
            <a:ext cx="398" cy="269"/>
            <a:chOff x="223" y="309"/>
            <a:chExt cx="398" cy="268"/>
          </a:xfrm>
          <a:solidFill>
            <a:srgbClr val="FFFFFF"/>
          </a:solidFill>
        </xdr:grpSpPr>
        <xdr:sp>
          <xdr:nvSpPr>
            <xdr:cNvPr id="94" name="Rectangle 133"/>
            <xdr:cNvSpPr>
              <a:spLocks/>
            </xdr:cNvSpPr>
          </xdr:nvSpPr>
          <xdr:spPr>
            <a:xfrm>
              <a:off x="225" y="309"/>
              <a:ext cx="395" cy="135"/>
            </a:xfrm>
            <a:prstGeom prst="rect">
              <a:avLst/>
            </a:prstGeom>
            <a:solidFill>
              <a:srgbClr val="CC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Rectangle 134"/>
            <xdr:cNvSpPr>
              <a:spLocks/>
            </xdr:cNvSpPr>
          </xdr:nvSpPr>
          <xdr:spPr>
            <a:xfrm>
              <a:off x="223" y="442"/>
              <a:ext cx="398" cy="135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6" name="AutoShape 135"/>
          <xdr:cNvSpPr>
            <a:spLocks/>
          </xdr:cNvSpPr>
        </xdr:nvSpPr>
        <xdr:spPr>
          <a:xfrm>
            <a:off x="152" y="2546"/>
            <a:ext cx="248" cy="137"/>
          </a:xfrm>
          <a:custGeom>
            <a:pathLst>
              <a:path h="137" w="248">
                <a:moveTo>
                  <a:pt x="0" y="137"/>
                </a:moveTo>
                <a:lnTo>
                  <a:pt x="129" y="0"/>
                </a:lnTo>
                <a:lnTo>
                  <a:pt x="248" y="136"/>
                </a:lnTo>
              </a:path>
            </a:pathLst>
          </a:cu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TextBox 136"/>
          <xdr:cNvSpPr txBox="1">
            <a:spLocks noChangeArrowheads="1"/>
          </xdr:cNvSpPr>
        </xdr:nvSpPr>
        <xdr:spPr>
          <a:xfrm>
            <a:off x="282" y="2413"/>
            <a:ext cx="6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normaal</a:t>
            </a:r>
          </a:p>
        </xdr:txBody>
      </xdr:sp>
      <xdr:sp>
        <xdr:nvSpPr>
          <xdr:cNvPr id="98" name="TextBox 137"/>
          <xdr:cNvSpPr txBox="1">
            <a:spLocks noChangeArrowheads="1"/>
          </xdr:cNvSpPr>
        </xdr:nvSpPr>
        <xdr:spPr>
          <a:xfrm>
            <a:off x="248" y="2576"/>
            <a:ext cx="3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g</a:t>
            </a:r>
          </a:p>
        </xdr:txBody>
      </xdr:sp>
      <xdr:sp>
        <xdr:nvSpPr>
          <xdr:cNvPr id="99" name="TextBox 138"/>
          <xdr:cNvSpPr txBox="1">
            <a:spLocks noChangeArrowheads="1"/>
          </xdr:cNvSpPr>
        </xdr:nvSpPr>
        <xdr:spPr>
          <a:xfrm>
            <a:off x="286" y="2575"/>
            <a:ext cx="1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t</a:t>
            </a:r>
          </a:p>
        </xdr:txBody>
      </xdr:sp>
      <xdr:sp>
        <xdr:nvSpPr>
          <xdr:cNvPr id="100" name="TextBox 139"/>
          <xdr:cNvSpPr txBox="1">
            <a:spLocks noChangeArrowheads="1"/>
          </xdr:cNvSpPr>
        </xdr:nvSpPr>
        <xdr:spPr>
          <a:xfrm>
            <a:off x="292" y="2510"/>
            <a:ext cx="1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r</a:t>
            </a:r>
          </a:p>
        </xdr:txBody>
      </xdr:sp>
      <xdr:sp>
        <xdr:nvSpPr>
          <xdr:cNvPr id="101" name="AutoShape 140"/>
          <xdr:cNvSpPr>
            <a:spLocks/>
          </xdr:cNvSpPr>
        </xdr:nvSpPr>
        <xdr:spPr>
          <a:xfrm>
            <a:off x="202" y="2611"/>
            <a:ext cx="18" cy="19"/>
          </a:xfrm>
          <a:custGeom>
            <a:pathLst>
              <a:path h="19" w="18">
                <a:moveTo>
                  <a:pt x="0" y="19"/>
                </a:moveTo>
                <a:lnTo>
                  <a:pt x="18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41"/>
          <xdr:cNvSpPr>
            <a:spLocks/>
          </xdr:cNvSpPr>
        </xdr:nvSpPr>
        <xdr:spPr>
          <a:xfrm>
            <a:off x="360" y="2545"/>
            <a:ext cx="28" cy="1"/>
          </a:xfrm>
          <a:custGeom>
            <a:pathLst>
              <a:path h="1" w="28">
                <a:moveTo>
                  <a:pt x="0" y="0"/>
                </a:moveTo>
                <a:lnTo>
                  <a:pt x="28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42"/>
          <xdr:cNvSpPr>
            <a:spLocks/>
          </xdr:cNvSpPr>
        </xdr:nvSpPr>
        <xdr:spPr>
          <a:xfrm>
            <a:off x="94" y="2546"/>
            <a:ext cx="39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43"/>
          <xdr:cNvSpPr>
            <a:spLocks/>
          </xdr:cNvSpPr>
        </xdr:nvSpPr>
        <xdr:spPr>
          <a:xfrm>
            <a:off x="279" y="2545"/>
            <a:ext cx="212" cy="1"/>
          </a:xfrm>
          <a:custGeom>
            <a:pathLst>
              <a:path h="1" w="212">
                <a:moveTo>
                  <a:pt x="0" y="0"/>
                </a:moveTo>
                <a:lnTo>
                  <a:pt x="212" y="0"/>
                </a:lnTo>
              </a:path>
            </a:pathLst>
          </a:cu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44"/>
          <xdr:cNvSpPr>
            <a:spLocks/>
          </xdr:cNvSpPr>
        </xdr:nvSpPr>
        <xdr:spPr>
          <a:xfrm>
            <a:off x="356" y="2631"/>
            <a:ext cx="19" cy="24"/>
          </a:xfrm>
          <a:custGeom>
            <a:pathLst>
              <a:path h="24" w="19">
                <a:moveTo>
                  <a:pt x="0" y="0"/>
                </a:moveTo>
                <a:lnTo>
                  <a:pt x="19" y="24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TextBox 145"/>
          <xdr:cNvSpPr txBox="1">
            <a:spLocks noChangeArrowheads="1"/>
          </xdr:cNvSpPr>
        </xdr:nvSpPr>
        <xdr:spPr>
          <a:xfrm>
            <a:off x="93" y="2682"/>
            <a:ext cx="6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figuur 4</a:t>
            </a:r>
          </a:p>
        </xdr:txBody>
      </xdr:sp>
      <xdr:sp>
        <xdr:nvSpPr>
          <xdr:cNvPr id="107" name="Line 146"/>
          <xdr:cNvSpPr>
            <a:spLocks/>
          </xdr:cNvSpPr>
        </xdr:nvSpPr>
        <xdr:spPr>
          <a:xfrm flipH="1">
            <a:off x="279" y="2412"/>
            <a:ext cx="1" cy="268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Box 147"/>
          <xdr:cNvSpPr txBox="1">
            <a:spLocks noChangeArrowheads="1"/>
          </xdr:cNvSpPr>
        </xdr:nvSpPr>
        <xdr:spPr>
          <a:xfrm>
            <a:off x="97" y="2520"/>
            <a:ext cx="8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grensvlak</a:t>
            </a:r>
          </a:p>
        </xdr:txBody>
      </xdr:sp>
      <xdr:sp>
        <xdr:nvSpPr>
          <xdr:cNvPr id="109" name="AutoShape 148"/>
          <xdr:cNvSpPr>
            <a:spLocks/>
          </xdr:cNvSpPr>
        </xdr:nvSpPr>
        <xdr:spPr>
          <a:xfrm>
            <a:off x="96" y="2545"/>
            <a:ext cx="395" cy="102"/>
          </a:xfrm>
          <a:custGeom>
            <a:pathLst>
              <a:path h="102" w="395">
                <a:moveTo>
                  <a:pt x="395" y="102"/>
                </a:moveTo>
                <a:lnTo>
                  <a:pt x="184" y="0"/>
                </a:lnTo>
                <a:lnTo>
                  <a:pt x="0" y="100"/>
                </a:lnTo>
              </a:path>
            </a:pathLst>
          </a:custGeom>
          <a:noFill/>
          <a:ln w="2857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49"/>
          <xdr:cNvSpPr>
            <a:spLocks/>
          </xdr:cNvSpPr>
        </xdr:nvSpPr>
        <xdr:spPr>
          <a:xfrm flipV="1">
            <a:off x="133" y="2607"/>
            <a:ext cx="32" cy="18"/>
          </a:xfrm>
          <a:prstGeom prst="line">
            <a:avLst/>
          </a:prstGeom>
          <a:noFill/>
          <a:ln w="28575" cmpd="sng">
            <a:solidFill>
              <a:srgbClr val="3366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50"/>
          <xdr:cNvSpPr>
            <a:spLocks/>
          </xdr:cNvSpPr>
        </xdr:nvSpPr>
        <xdr:spPr>
          <a:xfrm>
            <a:off x="392" y="2599"/>
            <a:ext cx="24" cy="12"/>
          </a:xfrm>
          <a:prstGeom prst="line">
            <a:avLst/>
          </a:prstGeom>
          <a:noFill/>
          <a:ln w="28575" cmpd="sng">
            <a:solidFill>
              <a:srgbClr val="3366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26:P26"/>
  <sheetViews>
    <sheetView showGridLines="0" tabSelected="1" workbookViewId="0" topLeftCell="A1">
      <selection activeCell="H28" sqref="H28"/>
    </sheetView>
  </sheetViews>
  <sheetFormatPr defaultColWidth="9.140625" defaultRowHeight="12.75"/>
  <cols>
    <col min="1" max="16384" width="9.140625" style="113" customWidth="1"/>
  </cols>
  <sheetData>
    <row r="26" ht="15.75">
      <c r="P26" s="114"/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1:BA405"/>
  <sheetViews>
    <sheetView showGridLines="0" showRowColHeaders="0" showOutlineSymbols="0" workbookViewId="0" topLeftCell="A1">
      <pane xSplit="25" topLeftCell="AN1" activePane="topRight" state="frozen"/>
      <selection pane="topLeft" activeCell="A1" sqref="A1"/>
      <selection pane="topRight" activeCell="AN1" sqref="AN1"/>
    </sheetView>
  </sheetViews>
  <sheetFormatPr defaultColWidth="9.140625" defaultRowHeight="12.75"/>
  <cols>
    <col min="1" max="12" width="9.140625" style="1" customWidth="1"/>
    <col min="13" max="13" width="2.57421875" style="1" customWidth="1"/>
    <col min="14" max="17" width="9.140625" style="1" customWidth="1"/>
    <col min="18" max="18" width="15.7109375" style="1" customWidth="1"/>
    <col min="19" max="26" width="9.140625" style="1" customWidth="1"/>
    <col min="27" max="27" width="23.8515625" style="1" bestFit="1" customWidth="1"/>
    <col min="28" max="28" width="12.140625" style="1" bestFit="1" customWidth="1"/>
    <col min="29" max="29" width="10.7109375" style="1" bestFit="1" customWidth="1"/>
    <col min="30" max="30" width="9.28125" style="1" bestFit="1" customWidth="1"/>
    <col min="31" max="31" width="11.140625" style="1" bestFit="1" customWidth="1"/>
    <col min="32" max="34" width="9.140625" style="1" customWidth="1"/>
    <col min="35" max="35" width="23.28125" style="1" bestFit="1" customWidth="1"/>
    <col min="36" max="37" width="9.140625" style="1" customWidth="1"/>
    <col min="38" max="38" width="17.28125" style="1" bestFit="1" customWidth="1"/>
    <col min="39" max="39" width="16.7109375" style="1" bestFit="1" customWidth="1"/>
    <col min="40" max="40" width="16.7109375" style="1" customWidth="1"/>
    <col min="41" max="41" width="20.140625" style="1" bestFit="1" customWidth="1"/>
    <col min="42" max="45" width="16.7109375" style="1" customWidth="1"/>
    <col min="46" max="47" width="9.140625" style="1" customWidth="1"/>
    <col min="48" max="48" width="9.421875" style="1" bestFit="1" customWidth="1"/>
    <col min="49" max="50" width="9.140625" style="1" customWidth="1"/>
    <col min="51" max="51" width="26.8515625" style="1" bestFit="1" customWidth="1"/>
    <col min="52" max="52" width="9.140625" style="11" customWidth="1"/>
    <col min="53" max="16384" width="9.140625" style="1" customWidth="1"/>
  </cols>
  <sheetData>
    <row r="1" spans="35:45" ht="12.75">
      <c r="AI1" s="6" t="s">
        <v>36</v>
      </c>
      <c r="AJ1" s="7">
        <f>AL1/180*PI()</f>
        <v>0.4886921905584123</v>
      </c>
      <c r="AK1" s="6" t="s">
        <v>30</v>
      </c>
      <c r="AL1" s="8">
        <f>VLOOKUP(AN1,AT5:AV184,3)</f>
        <v>28</v>
      </c>
      <c r="AM1" s="9" t="s">
        <v>24</v>
      </c>
      <c r="AN1" s="10">
        <v>28</v>
      </c>
      <c r="AO1" s="9"/>
      <c r="AP1" s="9"/>
      <c r="AQ1" s="9"/>
      <c r="AR1" s="9"/>
      <c r="AS1" s="9"/>
    </row>
    <row r="2" spans="35:38" ht="12.75">
      <c r="AI2" s="6" t="s">
        <v>27</v>
      </c>
      <c r="AJ2" s="12">
        <f>VLOOKUP(AA3,AX5:AZ54,3,FALSE)</f>
        <v>1.501</v>
      </c>
      <c r="AK2" s="6"/>
      <c r="AL2" s="6"/>
    </row>
    <row r="3" spans="14:47" ht="13.5">
      <c r="N3" s="87" t="s">
        <v>74</v>
      </c>
      <c r="AA3" s="13">
        <v>4</v>
      </c>
      <c r="AB3" s="11"/>
      <c r="AI3" s="6" t="s">
        <v>33</v>
      </c>
      <c r="AJ3" s="95">
        <f>ASIN(1/AJ2)</f>
        <v>0.7291319273689997</v>
      </c>
      <c r="AK3" s="6" t="s">
        <v>30</v>
      </c>
      <c r="AL3" s="8">
        <f>ROUND(AJ3/PI()*180,1)</f>
        <v>41.8</v>
      </c>
      <c r="AT3" s="11"/>
      <c r="AU3" s="11"/>
    </row>
    <row r="4" spans="28:53" ht="12.75">
      <c r="AB4" s="14"/>
      <c r="AI4" s="6"/>
      <c r="AJ4" s="6"/>
      <c r="AK4" s="6"/>
      <c r="AL4" s="6"/>
      <c r="AT4" s="15" t="s">
        <v>34</v>
      </c>
      <c r="AU4" s="1" t="s">
        <v>13</v>
      </c>
      <c r="AV4" s="1" t="s">
        <v>35</v>
      </c>
      <c r="AX4" s="16" t="s">
        <v>34</v>
      </c>
      <c r="AY4" s="16" t="s">
        <v>40</v>
      </c>
      <c r="AZ4" s="16" t="s">
        <v>14</v>
      </c>
      <c r="BA4" s="16" t="s">
        <v>73</v>
      </c>
    </row>
    <row r="5" spans="27:53" ht="12.75">
      <c r="AA5" s="17" t="s">
        <v>20</v>
      </c>
      <c r="AB5" s="18"/>
      <c r="AI5" s="19" t="s">
        <v>20</v>
      </c>
      <c r="AJ5" s="20"/>
      <c r="AT5" s="11">
        <v>0</v>
      </c>
      <c r="AU5" s="11">
        <v>0</v>
      </c>
      <c r="AV5" s="96">
        <f>AU5</f>
        <v>0</v>
      </c>
      <c r="AX5" s="11">
        <v>1</v>
      </c>
      <c r="AY5" s="86" t="s">
        <v>45</v>
      </c>
      <c r="AZ5" s="11">
        <v>1.359</v>
      </c>
      <c r="BA5" s="94">
        <f>ASIN(1/AZ5)*180/PI()</f>
        <v>47.37783431063409</v>
      </c>
    </row>
    <row r="6" spans="27:53" ht="12.75">
      <c r="AA6" s="21" t="s">
        <v>3</v>
      </c>
      <c r="AB6" s="22" t="s">
        <v>4</v>
      </c>
      <c r="AI6" s="23" t="s">
        <v>3</v>
      </c>
      <c r="AJ6" s="24" t="s">
        <v>4</v>
      </c>
      <c r="AT6" s="11">
        <v>1</v>
      </c>
      <c r="AU6" s="11">
        <v>1</v>
      </c>
      <c r="AV6" s="96">
        <f aca="true" t="shared" si="0" ref="AV6:AV69">AU6</f>
        <v>1</v>
      </c>
      <c r="AX6" s="11">
        <v>2</v>
      </c>
      <c r="AY6" s="86" t="s">
        <v>54</v>
      </c>
      <c r="AZ6" s="11">
        <v>1.491</v>
      </c>
      <c r="BA6" s="94">
        <f aca="true" t="shared" si="1" ref="BA6:BA54">ASIN(1/AZ6)*180/PI()</f>
        <v>42.12040437835083</v>
      </c>
    </row>
    <row r="7" spans="27:53" ht="12.75">
      <c r="AA7" s="21">
        <v>0</v>
      </c>
      <c r="AB7" s="22">
        <v>12</v>
      </c>
      <c r="AI7" s="23">
        <v>0</v>
      </c>
      <c r="AJ7" s="24">
        <v>8</v>
      </c>
      <c r="AT7" s="11">
        <v>2</v>
      </c>
      <c r="AU7" s="11">
        <v>2</v>
      </c>
      <c r="AV7" s="96">
        <f t="shared" si="0"/>
        <v>2</v>
      </c>
      <c r="AX7" s="11">
        <v>3</v>
      </c>
      <c r="AY7" s="86" t="s">
        <v>46</v>
      </c>
      <c r="AZ7" s="11">
        <v>1.362</v>
      </c>
      <c r="BA7" s="94">
        <f t="shared" si="1"/>
        <v>47.24087476065501</v>
      </c>
    </row>
    <row r="8" spans="27:53" ht="12.75">
      <c r="AA8" s="25">
        <v>0</v>
      </c>
      <c r="AB8" s="26">
        <f>-AB7</f>
        <v>-12</v>
      </c>
      <c r="AI8" s="27">
        <v>0</v>
      </c>
      <c r="AJ8" s="28">
        <v>-8</v>
      </c>
      <c r="AT8" s="11">
        <v>3</v>
      </c>
      <c r="AU8" s="11">
        <v>3</v>
      </c>
      <c r="AV8" s="96">
        <f t="shared" si="0"/>
        <v>3</v>
      </c>
      <c r="AX8" s="11">
        <v>4</v>
      </c>
      <c r="AY8" s="86" t="s">
        <v>47</v>
      </c>
      <c r="AZ8" s="11">
        <v>1.501</v>
      </c>
      <c r="BA8" s="94">
        <f t="shared" si="1"/>
        <v>41.77618214648296</v>
      </c>
    </row>
    <row r="9" spans="27:53" ht="12.75">
      <c r="AA9" s="17" t="s">
        <v>17</v>
      </c>
      <c r="AB9" s="18">
        <v>0.5</v>
      </c>
      <c r="AI9" s="19" t="s">
        <v>17</v>
      </c>
      <c r="AJ9" s="20">
        <v>0.5</v>
      </c>
      <c r="AT9" s="11">
        <v>4</v>
      </c>
      <c r="AU9" s="11">
        <v>4</v>
      </c>
      <c r="AV9" s="96">
        <f t="shared" si="0"/>
        <v>4</v>
      </c>
      <c r="AX9" s="11">
        <v>5</v>
      </c>
      <c r="AY9" s="86" t="s">
        <v>55</v>
      </c>
      <c r="AZ9" s="11">
        <v>1.43</v>
      </c>
      <c r="BA9" s="94">
        <f t="shared" si="1"/>
        <v>44.370925899245414</v>
      </c>
    </row>
    <row r="10" spans="27:53" ht="12.75">
      <c r="AA10" s="29" t="s">
        <v>6</v>
      </c>
      <c r="AB10" s="22"/>
      <c r="AI10" s="30" t="s">
        <v>6</v>
      </c>
      <c r="AJ10" s="24"/>
      <c r="AT10" s="11">
        <v>5</v>
      </c>
      <c r="AU10" s="11">
        <v>5</v>
      </c>
      <c r="AV10" s="96">
        <f t="shared" si="0"/>
        <v>5</v>
      </c>
      <c r="AX10" s="11">
        <v>6</v>
      </c>
      <c r="AY10" s="86" t="s">
        <v>48</v>
      </c>
      <c r="AZ10" s="11">
        <v>1.51</v>
      </c>
      <c r="BA10" s="94">
        <f t="shared" si="1"/>
        <v>41.47182376742342</v>
      </c>
    </row>
    <row r="11" spans="27:53" ht="12.75">
      <c r="AA11" s="31" t="s">
        <v>3</v>
      </c>
      <c r="AB11" s="22" t="s">
        <v>4</v>
      </c>
      <c r="AI11" s="23" t="s">
        <v>3</v>
      </c>
      <c r="AJ11" s="24" t="s">
        <v>4</v>
      </c>
      <c r="AT11" s="11">
        <v>6</v>
      </c>
      <c r="AU11" s="11">
        <v>6</v>
      </c>
      <c r="AV11" s="96">
        <f t="shared" si="0"/>
        <v>6</v>
      </c>
      <c r="AX11" s="11">
        <v>7</v>
      </c>
      <c r="AY11" s="86" t="s">
        <v>56</v>
      </c>
      <c r="AZ11" s="11">
        <v>2.417</v>
      </c>
      <c r="BA11" s="94">
        <f t="shared" si="1"/>
        <v>24.43974386545186</v>
      </c>
    </row>
    <row r="12" spans="27:53" ht="12.75">
      <c r="AA12" s="32">
        <v>0</v>
      </c>
      <c r="AB12" s="32">
        <v>11</v>
      </c>
      <c r="AC12" s="1" t="s">
        <v>23</v>
      </c>
      <c r="AD12" s="11">
        <f>SQRT(AA12^2+AB12^2)</f>
        <v>11</v>
      </c>
      <c r="AE12" s="1" t="s">
        <v>28</v>
      </c>
      <c r="AF12" s="33">
        <f>ACOS(AA12/AD12)</f>
        <v>1.5707963267948966</v>
      </c>
      <c r="AI12" s="34">
        <v>0</v>
      </c>
      <c r="AJ12" s="34">
        <v>15</v>
      </c>
      <c r="AT12" s="11">
        <v>7</v>
      </c>
      <c r="AU12" s="11">
        <v>7</v>
      </c>
      <c r="AV12" s="96">
        <f t="shared" si="0"/>
        <v>7</v>
      </c>
      <c r="AX12" s="11">
        <v>8</v>
      </c>
      <c r="AY12" s="86" t="s">
        <v>49</v>
      </c>
      <c r="AZ12" s="11">
        <v>1.353</v>
      </c>
      <c r="BA12" s="94">
        <f t="shared" si="1"/>
        <v>47.654661118480675</v>
      </c>
    </row>
    <row r="13" spans="27:53" ht="12.75">
      <c r="AA13" s="35"/>
      <c r="AB13" s="35"/>
      <c r="AI13" s="36"/>
      <c r="AJ13" s="36"/>
      <c r="AT13" s="11">
        <v>8</v>
      </c>
      <c r="AU13" s="11">
        <v>8</v>
      </c>
      <c r="AV13" s="96">
        <f t="shared" si="0"/>
        <v>8</v>
      </c>
      <c r="AX13" s="11">
        <v>9</v>
      </c>
      <c r="AY13" s="86" t="s">
        <v>41</v>
      </c>
      <c r="AZ13" s="11">
        <v>1.51</v>
      </c>
      <c r="BA13" s="94">
        <f t="shared" si="1"/>
        <v>41.47182376742342</v>
      </c>
    </row>
    <row r="14" spans="27:53" ht="12.75">
      <c r="AA14" s="37"/>
      <c r="AB14" s="11"/>
      <c r="AI14" s="6"/>
      <c r="AJ14" s="12"/>
      <c r="AT14" s="11">
        <v>9</v>
      </c>
      <c r="AU14" s="11">
        <v>9</v>
      </c>
      <c r="AV14" s="96">
        <f t="shared" si="0"/>
        <v>9</v>
      </c>
      <c r="AX14" s="11">
        <v>10</v>
      </c>
      <c r="AY14" s="86" t="s">
        <v>43</v>
      </c>
      <c r="AZ14" s="11">
        <v>1.89</v>
      </c>
      <c r="BA14" s="94">
        <f t="shared" si="1"/>
        <v>31.94470132775675</v>
      </c>
    </row>
    <row r="15" spans="27:53" ht="12.75">
      <c r="AA15" s="17" t="s">
        <v>0</v>
      </c>
      <c r="AB15" s="18"/>
      <c r="AI15" s="19" t="s">
        <v>0</v>
      </c>
      <c r="AJ15" s="20"/>
      <c r="AT15" s="11">
        <v>10</v>
      </c>
      <c r="AU15" s="11">
        <v>10</v>
      </c>
      <c r="AV15" s="96">
        <f t="shared" si="0"/>
        <v>10</v>
      </c>
      <c r="AX15" s="11">
        <v>11</v>
      </c>
      <c r="AY15" s="86" t="s">
        <v>42</v>
      </c>
      <c r="AZ15" s="11">
        <v>1.61</v>
      </c>
      <c r="BA15" s="94">
        <f t="shared" si="1"/>
        <v>38.39782370667698</v>
      </c>
    </row>
    <row r="16" spans="14:53" ht="15.75">
      <c r="N16" s="93" t="s">
        <v>61</v>
      </c>
      <c r="AA16" s="38" t="s">
        <v>1</v>
      </c>
      <c r="AB16" s="22">
        <v>5</v>
      </c>
      <c r="AI16" s="39" t="s">
        <v>1</v>
      </c>
      <c r="AJ16" s="24">
        <v>5</v>
      </c>
      <c r="AT16" s="11">
        <v>11</v>
      </c>
      <c r="AU16" s="11">
        <v>11</v>
      </c>
      <c r="AV16" s="96">
        <f t="shared" si="0"/>
        <v>11</v>
      </c>
      <c r="AX16" s="11">
        <v>12</v>
      </c>
      <c r="AY16" s="86" t="s">
        <v>50</v>
      </c>
      <c r="AZ16" s="11">
        <v>1.469</v>
      </c>
      <c r="BA16" s="94">
        <f t="shared" si="1"/>
        <v>42.90112044277593</v>
      </c>
    </row>
    <row r="17" spans="14:53" ht="12.75">
      <c r="N17" s="9" t="s">
        <v>62</v>
      </c>
      <c r="O17" s="48">
        <f>AA3</f>
        <v>4</v>
      </c>
      <c r="AA17" s="38" t="s">
        <v>2</v>
      </c>
      <c r="AB17" s="40">
        <v>10</v>
      </c>
      <c r="AI17" s="39" t="s">
        <v>2</v>
      </c>
      <c r="AJ17" s="41">
        <v>10</v>
      </c>
      <c r="AT17" s="11">
        <v>12</v>
      </c>
      <c r="AU17" s="11">
        <v>12</v>
      </c>
      <c r="AV17" s="96">
        <f t="shared" si="0"/>
        <v>12</v>
      </c>
      <c r="AX17" s="11">
        <v>13</v>
      </c>
      <c r="AY17" s="86" t="s">
        <v>59</v>
      </c>
      <c r="AZ17" s="11">
        <v>1.38</v>
      </c>
      <c r="BA17" s="94">
        <f t="shared" si="1"/>
        <v>46.43871551892257</v>
      </c>
    </row>
    <row r="18" spans="27:53" ht="12.75">
      <c r="AA18" s="21" t="s">
        <v>3</v>
      </c>
      <c r="AB18" s="40" t="s">
        <v>4</v>
      </c>
      <c r="AD18" s="11"/>
      <c r="AI18" s="23" t="s">
        <v>3</v>
      </c>
      <c r="AJ18" s="41" t="s">
        <v>4</v>
      </c>
      <c r="AT18" s="11">
        <v>13</v>
      </c>
      <c r="AU18" s="11">
        <v>13</v>
      </c>
      <c r="AV18" s="96">
        <f t="shared" si="0"/>
        <v>13</v>
      </c>
      <c r="AX18" s="11">
        <v>14</v>
      </c>
      <c r="AY18" s="86" t="s">
        <v>51</v>
      </c>
      <c r="AZ18" s="11">
        <v>1.628</v>
      </c>
      <c r="BA18" s="94">
        <f t="shared" si="1"/>
        <v>37.897488747558725</v>
      </c>
    </row>
    <row r="19" spans="27:53" ht="12.75">
      <c r="AA19" s="42">
        <f>(AA12-AB9/2)</f>
        <v>-0.25</v>
      </c>
      <c r="AB19" s="40">
        <f>AB12</f>
        <v>11</v>
      </c>
      <c r="AC19" s="1" t="s">
        <v>23</v>
      </c>
      <c r="AD19" s="14">
        <f aca="true" t="shared" si="2" ref="AD19:AD24">SQRT(AA19^2+AB19^2)</f>
        <v>11.002840542332693</v>
      </c>
      <c r="AE19" s="1" t="s">
        <v>28</v>
      </c>
      <c r="AF19" s="33">
        <f aca="true" t="shared" si="3" ref="AF19:AF24">ACOS(AA19/AD19)</f>
        <v>1.5935196876365376</v>
      </c>
      <c r="AI19" s="43">
        <f aca="true" t="shared" si="4" ref="AI19:AI24">AD19*COS(AF19+$AJ$1)</f>
        <v>-5.384924088859528</v>
      </c>
      <c r="AJ19" s="41">
        <f aca="true" t="shared" si="5" ref="AJ19:AJ24">AD19*SIN(AF19+$AJ$1)</f>
        <v>9.595055630751725</v>
      </c>
      <c r="AT19" s="11">
        <v>14</v>
      </c>
      <c r="AU19" s="11">
        <v>14</v>
      </c>
      <c r="AV19" s="96">
        <f t="shared" si="0"/>
        <v>14</v>
      </c>
      <c r="AX19" s="11">
        <v>15</v>
      </c>
      <c r="AY19" s="86" t="s">
        <v>58</v>
      </c>
      <c r="AZ19" s="11">
        <v>1.55</v>
      </c>
      <c r="BA19" s="94">
        <f t="shared" si="1"/>
        <v>40.177769540147885</v>
      </c>
    </row>
    <row r="20" spans="14:53" ht="13.5" thickBot="1">
      <c r="N20" s="9" t="s">
        <v>72</v>
      </c>
      <c r="AA20" s="44">
        <f>-AB16/2</f>
        <v>-2.5</v>
      </c>
      <c r="AB20" s="40">
        <f>AB12</f>
        <v>11</v>
      </c>
      <c r="AC20" s="1" t="s">
        <v>23</v>
      </c>
      <c r="AD20" s="14">
        <f t="shared" si="2"/>
        <v>11.280514172678478</v>
      </c>
      <c r="AE20" s="1" t="s">
        <v>28</v>
      </c>
      <c r="AF20" s="33">
        <f t="shared" si="3"/>
        <v>1.7942729279355296</v>
      </c>
      <c r="AI20" s="45">
        <f t="shared" si="4"/>
        <v>-7.371556172792114</v>
      </c>
      <c r="AJ20" s="41">
        <f t="shared" si="5"/>
        <v>8.538744614483472</v>
      </c>
      <c r="AT20" s="11">
        <v>15</v>
      </c>
      <c r="AU20" s="11">
        <v>15</v>
      </c>
      <c r="AV20" s="96">
        <f t="shared" si="0"/>
        <v>15</v>
      </c>
      <c r="AX20" s="11">
        <v>16</v>
      </c>
      <c r="AY20" s="86" t="s">
        <v>57</v>
      </c>
      <c r="AZ20" s="11">
        <v>1.54</v>
      </c>
      <c r="BA20" s="94">
        <f t="shared" si="1"/>
        <v>40.49266149200838</v>
      </c>
    </row>
    <row r="21" spans="14:53" ht="16.5" thickBot="1">
      <c r="N21" s="99" t="str">
        <f>VLOOKUP(AA3,AX5:AZ54,2,FALSE)</f>
        <v>benzeen</v>
      </c>
      <c r="AA21" s="44">
        <f>-AB16/2</f>
        <v>-2.5</v>
      </c>
      <c r="AB21" s="40">
        <f>(AB12+AB17)</f>
        <v>21</v>
      </c>
      <c r="AC21" s="1" t="s">
        <v>23</v>
      </c>
      <c r="AD21" s="14">
        <f t="shared" si="2"/>
        <v>21.1482859825566</v>
      </c>
      <c r="AE21" s="1" t="s">
        <v>28</v>
      </c>
      <c r="AF21" s="33">
        <f t="shared" si="3"/>
        <v>1.6892862859530344</v>
      </c>
      <c r="AI21" s="45">
        <f t="shared" si="4"/>
        <v>-12.066271800651023</v>
      </c>
      <c r="AJ21" s="41">
        <f t="shared" si="5"/>
        <v>17.368220543072738</v>
      </c>
      <c r="AT21" s="11">
        <v>16</v>
      </c>
      <c r="AU21" s="11">
        <v>16</v>
      </c>
      <c r="AV21" s="96">
        <f t="shared" si="0"/>
        <v>16</v>
      </c>
      <c r="AX21" s="11">
        <v>17</v>
      </c>
      <c r="AY21" s="86" t="s">
        <v>44</v>
      </c>
      <c r="AZ21" s="11">
        <v>1.49</v>
      </c>
      <c r="BA21" s="94">
        <f t="shared" si="1"/>
        <v>42.1551842508097</v>
      </c>
    </row>
    <row r="22" spans="27:53" ht="12.75">
      <c r="AA22" s="44">
        <f>AB16/2</f>
        <v>2.5</v>
      </c>
      <c r="AB22" s="40">
        <f>(AB12+AB17)</f>
        <v>21</v>
      </c>
      <c r="AC22" s="1" t="s">
        <v>23</v>
      </c>
      <c r="AD22" s="14">
        <f t="shared" si="2"/>
        <v>21.1482859825566</v>
      </c>
      <c r="AE22" s="1" t="s">
        <v>28</v>
      </c>
      <c r="AF22" s="33">
        <f t="shared" si="3"/>
        <v>1.452306367636759</v>
      </c>
      <c r="AI22" s="45">
        <f t="shared" si="4"/>
        <v>-7.65153383635639</v>
      </c>
      <c r="AJ22" s="41">
        <f t="shared" si="5"/>
        <v>19.715578357002194</v>
      </c>
      <c r="AT22" s="11">
        <v>17</v>
      </c>
      <c r="AU22" s="11">
        <v>17</v>
      </c>
      <c r="AV22" s="96">
        <f t="shared" si="0"/>
        <v>17</v>
      </c>
      <c r="AX22" s="11">
        <v>18</v>
      </c>
      <c r="AY22" s="86" t="s">
        <v>52</v>
      </c>
      <c r="AZ22" s="11">
        <v>1.466</v>
      </c>
      <c r="BA22" s="94">
        <f t="shared" si="1"/>
        <v>43.01017591736785</v>
      </c>
    </row>
    <row r="23" spans="14:53" ht="15.75">
      <c r="N23" s="93" t="s">
        <v>60</v>
      </c>
      <c r="AA23" s="44">
        <f>AB16/2</f>
        <v>2.5</v>
      </c>
      <c r="AB23" s="40">
        <f>AB12</f>
        <v>11</v>
      </c>
      <c r="AC23" s="1" t="s">
        <v>23</v>
      </c>
      <c r="AD23" s="14">
        <f t="shared" si="2"/>
        <v>11.280514172678478</v>
      </c>
      <c r="AE23" s="1" t="s">
        <v>28</v>
      </c>
      <c r="AF23" s="33">
        <f t="shared" si="3"/>
        <v>1.3473197256542635</v>
      </c>
      <c r="AI23" s="45">
        <f t="shared" si="4"/>
        <v>-2.9568182084974803</v>
      </c>
      <c r="AJ23" s="41">
        <f t="shared" si="5"/>
        <v>10.886102428412924</v>
      </c>
      <c r="AT23" s="11">
        <v>18</v>
      </c>
      <c r="AU23" s="11">
        <v>18</v>
      </c>
      <c r="AV23" s="96">
        <f t="shared" si="0"/>
        <v>18</v>
      </c>
      <c r="AX23" s="11">
        <v>19</v>
      </c>
      <c r="AY23" s="86" t="s">
        <v>53</v>
      </c>
      <c r="AZ23" s="11">
        <v>1.333</v>
      </c>
      <c r="BA23" s="94">
        <f t="shared" si="1"/>
        <v>48.606626391690284</v>
      </c>
    </row>
    <row r="24" spans="27:53" ht="12.75">
      <c r="AA24" s="46">
        <f>AA12+AB9/2</f>
        <v>0.25</v>
      </c>
      <c r="AB24" s="47">
        <f>AB12</f>
        <v>11</v>
      </c>
      <c r="AC24" s="1" t="s">
        <v>23</v>
      </c>
      <c r="AD24" s="14">
        <f t="shared" si="2"/>
        <v>11.002840542332693</v>
      </c>
      <c r="AE24" s="1" t="s">
        <v>28</v>
      </c>
      <c r="AF24" s="33">
        <f t="shared" si="3"/>
        <v>1.5480729659532555</v>
      </c>
      <c r="AI24" s="43">
        <f t="shared" si="4"/>
        <v>-4.9434502924300645</v>
      </c>
      <c r="AJ24" s="41">
        <f t="shared" si="5"/>
        <v>9.82979141214467</v>
      </c>
      <c r="AT24" s="11">
        <v>19</v>
      </c>
      <c r="AU24" s="11">
        <v>19</v>
      </c>
      <c r="AV24" s="96">
        <f t="shared" si="0"/>
        <v>19</v>
      </c>
      <c r="AX24" s="11">
        <v>20</v>
      </c>
      <c r="AY24" s="1" t="str">
        <f aca="true" t="shared" si="6" ref="AY24:AZ54">AY5</f>
        <v>aceton</v>
      </c>
      <c r="AZ24" s="11">
        <f t="shared" si="6"/>
        <v>1.359</v>
      </c>
      <c r="BA24" s="94">
        <f t="shared" si="1"/>
        <v>47.37783431063409</v>
      </c>
    </row>
    <row r="25" spans="35:53" ht="12.75">
      <c r="AI25" s="6"/>
      <c r="AJ25" s="6"/>
      <c r="AT25" s="11">
        <v>20</v>
      </c>
      <c r="AU25" s="11">
        <v>20</v>
      </c>
      <c r="AV25" s="96">
        <f t="shared" si="0"/>
        <v>20</v>
      </c>
      <c r="AX25" s="11">
        <v>21</v>
      </c>
      <c r="AY25" s="1" t="str">
        <f t="shared" si="6"/>
        <v>acryl</v>
      </c>
      <c r="AZ25" s="11">
        <f t="shared" si="6"/>
        <v>1.491</v>
      </c>
      <c r="BA25" s="94">
        <f t="shared" si="1"/>
        <v>42.12040437835083</v>
      </c>
    </row>
    <row r="26" spans="27:53" ht="12.75">
      <c r="AA26" s="17" t="s">
        <v>5</v>
      </c>
      <c r="AB26" s="49"/>
      <c r="AI26" s="19" t="s">
        <v>5</v>
      </c>
      <c r="AJ26" s="50"/>
      <c r="AT26" s="11">
        <v>21</v>
      </c>
      <c r="AU26" s="11">
        <v>21</v>
      </c>
      <c r="AV26" s="96">
        <f t="shared" si="0"/>
        <v>21</v>
      </c>
      <c r="AX26" s="11">
        <v>22</v>
      </c>
      <c r="AY26" s="1" t="str">
        <f t="shared" si="6"/>
        <v>alcohol (ethanol)</v>
      </c>
      <c r="AZ26" s="11">
        <f t="shared" si="6"/>
        <v>1.362</v>
      </c>
      <c r="BA26" s="94">
        <f t="shared" si="1"/>
        <v>47.24087476065501</v>
      </c>
    </row>
    <row r="27" spans="14:53" ht="15.75">
      <c r="N27" s="93" t="s">
        <v>75</v>
      </c>
      <c r="AA27" s="38" t="s">
        <v>1</v>
      </c>
      <c r="AB27" s="51">
        <v>4</v>
      </c>
      <c r="AI27" s="39" t="s">
        <v>1</v>
      </c>
      <c r="AJ27" s="52">
        <v>4</v>
      </c>
      <c r="AT27" s="11">
        <v>22</v>
      </c>
      <c r="AU27" s="11">
        <v>22</v>
      </c>
      <c r="AV27" s="96">
        <f t="shared" si="0"/>
        <v>22</v>
      </c>
      <c r="AX27" s="11">
        <v>23</v>
      </c>
      <c r="AY27" s="1" t="str">
        <f t="shared" si="6"/>
        <v>benzeen</v>
      </c>
      <c r="AZ27" s="11">
        <f t="shared" si="6"/>
        <v>1.501</v>
      </c>
      <c r="BA27" s="94">
        <f t="shared" si="1"/>
        <v>41.77618214648296</v>
      </c>
    </row>
    <row r="28" spans="14:53" ht="15.75">
      <c r="N28" s="93" t="s">
        <v>81</v>
      </c>
      <c r="AA28" s="38" t="s">
        <v>7</v>
      </c>
      <c r="AB28" s="51">
        <v>0.5</v>
      </c>
      <c r="AI28" s="39" t="s">
        <v>7</v>
      </c>
      <c r="AJ28" s="52">
        <v>0.5</v>
      </c>
      <c r="AT28" s="11">
        <v>23</v>
      </c>
      <c r="AU28" s="11">
        <v>23</v>
      </c>
      <c r="AV28" s="96">
        <f t="shared" si="0"/>
        <v>23</v>
      </c>
      <c r="AX28" s="11">
        <v>24</v>
      </c>
      <c r="AY28" s="1" t="str">
        <f t="shared" si="6"/>
        <v>calciumfluoride</v>
      </c>
      <c r="AZ28" s="11">
        <f t="shared" si="6"/>
        <v>1.43</v>
      </c>
      <c r="BA28" s="94">
        <f t="shared" si="1"/>
        <v>44.370925899245414</v>
      </c>
    </row>
    <row r="29" spans="14:53" ht="12.75">
      <c r="N29" s="9" t="s">
        <v>76</v>
      </c>
      <c r="AA29" s="21" t="s">
        <v>3</v>
      </c>
      <c r="AB29" s="22" t="s">
        <v>4</v>
      </c>
      <c r="AI29" s="23" t="s">
        <v>3</v>
      </c>
      <c r="AJ29" s="24" t="s">
        <v>4</v>
      </c>
      <c r="AL29" s="97">
        <f>AL34-AL3</f>
        <v>-13.799999999999997</v>
      </c>
      <c r="AT29" s="11">
        <v>24</v>
      </c>
      <c r="AU29" s="11">
        <v>24</v>
      </c>
      <c r="AV29" s="96">
        <f t="shared" si="0"/>
        <v>24</v>
      </c>
      <c r="AX29" s="11">
        <v>25</v>
      </c>
      <c r="AY29" s="1" t="str">
        <f t="shared" si="6"/>
        <v>cederolie</v>
      </c>
      <c r="AZ29" s="11">
        <f t="shared" si="6"/>
        <v>1.51</v>
      </c>
      <c r="BA29" s="94">
        <f t="shared" si="1"/>
        <v>41.47182376742342</v>
      </c>
    </row>
    <row r="30" spans="14:53" ht="12.75">
      <c r="N30" s="9" t="s">
        <v>78</v>
      </c>
      <c r="AA30" s="21">
        <f>-AB27/2</f>
        <v>-2</v>
      </c>
      <c r="AB30" s="22">
        <f>AB19-AB28</f>
        <v>10.5</v>
      </c>
      <c r="AC30" s="1" t="s">
        <v>23</v>
      </c>
      <c r="AD30" s="14">
        <f>SQRT(AA30^2+AB30^2)</f>
        <v>10.688779163215974</v>
      </c>
      <c r="AE30" s="1" t="s">
        <v>28</v>
      </c>
      <c r="AF30" s="33">
        <f>ACOS(AA30/AD30)</f>
        <v>1.7590178320996672</v>
      </c>
      <c r="AI30" s="43">
        <f>AD30*COS(AF30+$AJ$1)</f>
        <v>-6.695346594969705</v>
      </c>
      <c r="AJ30" s="41">
        <f>AD30*SIN(AF30+$AJ$1)</f>
        <v>8.33200659944695</v>
      </c>
      <c r="AT30" s="11">
        <v>25</v>
      </c>
      <c r="AU30" s="11">
        <v>25</v>
      </c>
      <c r="AV30" s="96">
        <f t="shared" si="0"/>
        <v>25</v>
      </c>
      <c r="AX30" s="11">
        <v>26</v>
      </c>
      <c r="AY30" s="1" t="str">
        <f t="shared" si="6"/>
        <v>diamant</v>
      </c>
      <c r="AZ30" s="11">
        <f t="shared" si="6"/>
        <v>2.417</v>
      </c>
      <c r="BA30" s="94">
        <f t="shared" si="1"/>
        <v>24.43974386545186</v>
      </c>
    </row>
    <row r="31" spans="14:53" ht="12.75">
      <c r="N31" s="98" t="s">
        <v>79</v>
      </c>
      <c r="AA31" s="25">
        <f>AB27/2</f>
        <v>2</v>
      </c>
      <c r="AB31" s="26">
        <f>AB19-AB28</f>
        <v>10.5</v>
      </c>
      <c r="AC31" s="1" t="s">
        <v>23</v>
      </c>
      <c r="AD31" s="14">
        <f>SQRT(AA31^2+AB31^2)</f>
        <v>10.688779163215974</v>
      </c>
      <c r="AE31" s="1" t="s">
        <v>28</v>
      </c>
      <c r="AF31" s="33">
        <f>ACOS(AA31/AD31)</f>
        <v>1.3825748214901257</v>
      </c>
      <c r="AI31" s="43">
        <f>AD31*COS(AF31+$AJ$1)</f>
        <v>-3.163556223533997</v>
      </c>
      <c r="AJ31" s="41">
        <f>AD31*SIN(AF31+$AJ$1)</f>
        <v>10.209892850590514</v>
      </c>
      <c r="AT31" s="11">
        <v>26</v>
      </c>
      <c r="AU31" s="11">
        <v>26</v>
      </c>
      <c r="AV31" s="96">
        <f t="shared" si="0"/>
        <v>26</v>
      </c>
      <c r="AX31" s="11">
        <v>27</v>
      </c>
      <c r="AY31" s="1" t="str">
        <f t="shared" si="6"/>
        <v>ether</v>
      </c>
      <c r="AZ31" s="11">
        <f t="shared" si="6"/>
        <v>1.353</v>
      </c>
      <c r="BA31" s="94">
        <f>ASIN(1/AZ31)*180/PI()</f>
        <v>47.654661118480675</v>
      </c>
    </row>
    <row r="32" spans="14:53" ht="12.75">
      <c r="N32" s="98" t="s">
        <v>80</v>
      </c>
      <c r="AI32" s="6"/>
      <c r="AJ32" s="6"/>
      <c r="AT32" s="11">
        <v>27</v>
      </c>
      <c r="AU32" s="11">
        <v>27</v>
      </c>
      <c r="AV32" s="96">
        <f t="shared" si="0"/>
        <v>27</v>
      </c>
      <c r="AX32" s="11">
        <v>28</v>
      </c>
      <c r="AY32" s="1" t="str">
        <f t="shared" si="6"/>
        <v>Glas (gewoon)</v>
      </c>
      <c r="AZ32" s="11">
        <f t="shared" si="6"/>
        <v>1.51</v>
      </c>
      <c r="BA32" s="94">
        <f t="shared" si="1"/>
        <v>41.47182376742342</v>
      </c>
    </row>
    <row r="33" spans="14:53" ht="12.75">
      <c r="N33" s="98" t="s">
        <v>77</v>
      </c>
      <c r="AA33" s="17" t="s">
        <v>26</v>
      </c>
      <c r="AB33" s="49"/>
      <c r="AI33" s="19" t="s">
        <v>26</v>
      </c>
      <c r="AJ33" s="50"/>
      <c r="AO33" s="54" t="s">
        <v>37</v>
      </c>
      <c r="AP33" s="55"/>
      <c r="AQ33" s="54" t="s">
        <v>39</v>
      </c>
      <c r="AR33" s="55"/>
      <c r="AT33" s="11">
        <v>28</v>
      </c>
      <c r="AU33" s="11">
        <v>28</v>
      </c>
      <c r="AV33" s="96">
        <f t="shared" si="0"/>
        <v>28</v>
      </c>
      <c r="AX33" s="11">
        <v>29</v>
      </c>
      <c r="AY33" s="1" t="str">
        <f t="shared" si="6"/>
        <v>Glas (zwaar flintglas)</v>
      </c>
      <c r="AZ33" s="11">
        <f t="shared" si="6"/>
        <v>1.89</v>
      </c>
      <c r="BA33" s="94">
        <f t="shared" si="1"/>
        <v>31.94470132775675</v>
      </c>
    </row>
    <row r="34" spans="27:53" ht="12.75">
      <c r="AA34" s="38"/>
      <c r="AB34" s="51"/>
      <c r="AI34" s="12" t="s">
        <v>29</v>
      </c>
      <c r="AJ34" s="8">
        <f>IF(AJ1&gt;PI()/2,PI()-AJ1,AJ1)</f>
        <v>0.4886921905584123</v>
      </c>
      <c r="AK34" s="12" t="s">
        <v>32</v>
      </c>
      <c r="AL34" s="8">
        <f>ROUND(AJ34/PI()*180,1)</f>
        <v>28</v>
      </c>
      <c r="AM34" s="9" t="str">
        <f>IF(AJ1&lt;=PI()/2,"Van lucht naar stof","Van stof naar lucht")</f>
        <v>Van lucht naar stof</v>
      </c>
      <c r="AN34" s="9"/>
      <c r="AO34" s="56" t="s">
        <v>38</v>
      </c>
      <c r="AP34" s="57">
        <f>AJ34</f>
        <v>0.4886921905584123</v>
      </c>
      <c r="AQ34" s="90"/>
      <c r="AR34" s="57"/>
      <c r="AS34" s="9"/>
      <c r="AT34" s="11">
        <v>29</v>
      </c>
      <c r="AU34" s="11">
        <v>29</v>
      </c>
      <c r="AV34" s="96">
        <f t="shared" si="0"/>
        <v>29</v>
      </c>
      <c r="AX34" s="11">
        <v>30</v>
      </c>
      <c r="AY34" s="1" t="str">
        <f t="shared" si="6"/>
        <v>Glas (zwaar kroonglas)</v>
      </c>
      <c r="AZ34" s="11">
        <f t="shared" si="6"/>
        <v>1.61</v>
      </c>
      <c r="BA34" s="94">
        <f t="shared" si="1"/>
        <v>38.39782370667698</v>
      </c>
    </row>
    <row r="35" spans="27:53" ht="12.75">
      <c r="AA35" s="21" t="s">
        <v>3</v>
      </c>
      <c r="AB35" s="22" t="s">
        <v>4</v>
      </c>
      <c r="AC35" s="11"/>
      <c r="AD35" s="58"/>
      <c r="AE35" s="58"/>
      <c r="AI35" s="23" t="s">
        <v>3</v>
      </c>
      <c r="AJ35" s="24" t="s">
        <v>4</v>
      </c>
      <c r="AK35" s="6"/>
      <c r="AL35" s="8"/>
      <c r="AM35" s="6"/>
      <c r="AN35" s="6"/>
      <c r="AO35" s="56" t="s">
        <v>3</v>
      </c>
      <c r="AP35" s="59" t="s">
        <v>4</v>
      </c>
      <c r="AQ35" s="56" t="s">
        <v>3</v>
      </c>
      <c r="AR35" s="59" t="s">
        <v>4</v>
      </c>
      <c r="AS35" s="6"/>
      <c r="AT35" s="11">
        <v>30</v>
      </c>
      <c r="AU35" s="11">
        <v>30</v>
      </c>
      <c r="AV35" s="96">
        <f t="shared" si="0"/>
        <v>30</v>
      </c>
      <c r="AX35" s="11">
        <v>31</v>
      </c>
      <c r="AY35" s="1" t="str">
        <f t="shared" si="6"/>
        <v>glycerol</v>
      </c>
      <c r="AZ35" s="11">
        <f t="shared" si="6"/>
        <v>1.469</v>
      </c>
      <c r="BA35" s="94">
        <f t="shared" si="1"/>
        <v>42.90112044277593</v>
      </c>
    </row>
    <row r="36" spans="27:53" ht="12.75">
      <c r="AA36" s="44">
        <v>0</v>
      </c>
      <c r="AB36" s="88">
        <f>AB12</f>
        <v>11</v>
      </c>
      <c r="AC36" s="1" t="s">
        <v>23</v>
      </c>
      <c r="AD36" s="14">
        <f>SQRT(AA36^2+AB36^2)</f>
        <v>11</v>
      </c>
      <c r="AE36" s="1" t="s">
        <v>28</v>
      </c>
      <c r="AF36" s="33">
        <f>ACOS(AA36/AD36)</f>
        <v>1.5707963267948966</v>
      </c>
      <c r="AI36" s="43">
        <f>AD36*COS($AJ$1+AF36)</f>
        <v>-5.164187190644796</v>
      </c>
      <c r="AJ36" s="45">
        <f>AD36*SIN($AJ$1+AF36)</f>
        <v>9.712423521448198</v>
      </c>
      <c r="AO36" s="60">
        <f>-AD36*COS($AJ$1+AF36)</f>
        <v>5.164187190644796</v>
      </c>
      <c r="AP36" s="61">
        <f>AD36*SIN($AJ$1+AF36)</f>
        <v>9.712423521448198</v>
      </c>
      <c r="AQ36" s="90">
        <f>IF($AJ$39="?",AO36,0)</f>
        <v>0</v>
      </c>
      <c r="AR36" s="61">
        <f>IF($AJ$39="?",AP36,0)</f>
        <v>0</v>
      </c>
      <c r="AT36" s="11">
        <v>31</v>
      </c>
      <c r="AU36" s="11">
        <v>31</v>
      </c>
      <c r="AV36" s="96">
        <f t="shared" si="0"/>
        <v>31</v>
      </c>
      <c r="AX36" s="11">
        <v>32</v>
      </c>
      <c r="AY36" s="1" t="str">
        <f t="shared" si="6"/>
        <v>keukenzoutoplossing (1 mol/L)</v>
      </c>
      <c r="AZ36" s="11">
        <f t="shared" si="6"/>
        <v>1.38</v>
      </c>
      <c r="BA36" s="94">
        <f t="shared" si="1"/>
        <v>46.43871551892257</v>
      </c>
    </row>
    <row r="37" spans="27:53" ht="12.75">
      <c r="AA37" s="25">
        <v>0</v>
      </c>
      <c r="AB37" s="26">
        <v>0</v>
      </c>
      <c r="AC37" s="1" t="s">
        <v>23</v>
      </c>
      <c r="AD37" s="14">
        <f>SQRT(AA37^2+AB37^2)</f>
        <v>0</v>
      </c>
      <c r="AE37" s="1" t="s">
        <v>28</v>
      </c>
      <c r="AF37" s="33"/>
      <c r="AI37" s="43">
        <f>AD37*COS($AJ$1)</f>
        <v>0</v>
      </c>
      <c r="AJ37" s="28">
        <v>0</v>
      </c>
      <c r="AO37" s="62">
        <f>AJ37*COS($AJ$1)</f>
        <v>0</v>
      </c>
      <c r="AP37" s="63">
        <v>0</v>
      </c>
      <c r="AQ37" s="91">
        <f>IF($AJ$39="?",AO37,0)</f>
        <v>0</v>
      </c>
      <c r="AR37" s="92">
        <f>IF($AJ$39="?",AP37,0)</f>
        <v>0</v>
      </c>
      <c r="AT37" s="11">
        <v>32</v>
      </c>
      <c r="AU37" s="11">
        <v>32</v>
      </c>
      <c r="AV37" s="96">
        <f t="shared" si="0"/>
        <v>32</v>
      </c>
      <c r="AX37" s="11">
        <v>33</v>
      </c>
      <c r="AY37" s="1" t="str">
        <f t="shared" si="6"/>
        <v>koolstofdisulfide</v>
      </c>
      <c r="AZ37" s="11">
        <f t="shared" si="6"/>
        <v>1.628</v>
      </c>
      <c r="BA37" s="94">
        <f t="shared" si="1"/>
        <v>37.897488747558725</v>
      </c>
    </row>
    <row r="38" spans="27:53" ht="12.75">
      <c r="AA38" s="17" t="s">
        <v>25</v>
      </c>
      <c r="AB38" s="49"/>
      <c r="AI38" s="19" t="s">
        <v>25</v>
      </c>
      <c r="AJ38" s="50"/>
      <c r="AT38" s="11">
        <v>33</v>
      </c>
      <c r="AU38" s="11">
        <v>33</v>
      </c>
      <c r="AV38" s="96">
        <f t="shared" si="0"/>
        <v>33</v>
      </c>
      <c r="AX38" s="11">
        <v>34</v>
      </c>
      <c r="AY38" s="1" t="str">
        <f t="shared" si="6"/>
        <v>kwarts (buitengewone straal)</v>
      </c>
      <c r="AZ38" s="11">
        <f t="shared" si="6"/>
        <v>1.55</v>
      </c>
      <c r="BA38" s="94">
        <f t="shared" si="1"/>
        <v>40.177769540147885</v>
      </c>
    </row>
    <row r="39" spans="27:53" ht="12.75">
      <c r="AA39" s="31" t="s">
        <v>29</v>
      </c>
      <c r="AB39" s="64">
        <v>0</v>
      </c>
      <c r="AC39" s="65"/>
      <c r="AD39" s="14"/>
      <c r="AF39" s="14"/>
      <c r="AI39" s="23" t="s">
        <v>31</v>
      </c>
      <c r="AJ39" s="41">
        <f>IF(AL3=AL34,PI()/2,IF(AJ1&lt;=PI()/2,ASIN(SIN(AJ1)/AJ2),IF(AJ1&gt;PI()-AJ3,ASIN(SIN(PI()-AJ1)*AJ2),"?")))</f>
        <v>0.31811061266532176</v>
      </c>
      <c r="AK39" s="12" t="s">
        <v>32</v>
      </c>
      <c r="AL39" s="8">
        <f>AJ39/PI()*180</f>
        <v>18.22639552404381</v>
      </c>
      <c r="AT39" s="11">
        <v>34</v>
      </c>
      <c r="AU39" s="11">
        <v>34</v>
      </c>
      <c r="AV39" s="96">
        <f t="shared" si="0"/>
        <v>34</v>
      </c>
      <c r="AX39" s="11">
        <v>35</v>
      </c>
      <c r="AY39" s="1" t="str">
        <f t="shared" si="6"/>
        <v>kwarts (gewone straal)</v>
      </c>
      <c r="AZ39" s="11">
        <f t="shared" si="6"/>
        <v>1.54</v>
      </c>
      <c r="BA39" s="94">
        <f t="shared" si="1"/>
        <v>40.49266149200838</v>
      </c>
    </row>
    <row r="40" spans="27:53" ht="12.75">
      <c r="AA40" s="21" t="s">
        <v>3</v>
      </c>
      <c r="AB40" s="22" t="s">
        <v>4</v>
      </c>
      <c r="AC40" s="11"/>
      <c r="AD40" s="58"/>
      <c r="AE40" s="58"/>
      <c r="AI40" s="23" t="s">
        <v>3</v>
      </c>
      <c r="AJ40" s="24" t="s">
        <v>4</v>
      </c>
      <c r="AT40" s="11">
        <v>35</v>
      </c>
      <c r="AU40" s="11">
        <v>35</v>
      </c>
      <c r="AV40" s="96">
        <f t="shared" si="0"/>
        <v>35</v>
      </c>
      <c r="AX40" s="11">
        <v>36</v>
      </c>
      <c r="AY40" s="1" t="str">
        <f t="shared" si="6"/>
        <v>perspex (plexiglas)</v>
      </c>
      <c r="AZ40" s="11">
        <f t="shared" si="6"/>
        <v>1.49</v>
      </c>
      <c r="BA40" s="94">
        <f t="shared" si="1"/>
        <v>42.1551842508097</v>
      </c>
    </row>
    <row r="41" spans="27:53" ht="12.75">
      <c r="AA41" s="44">
        <v>0</v>
      </c>
      <c r="AB41" s="88">
        <v>0</v>
      </c>
      <c r="AI41" s="45">
        <v>0</v>
      </c>
      <c r="AJ41" s="45">
        <v>0</v>
      </c>
      <c r="AT41" s="11">
        <v>36</v>
      </c>
      <c r="AU41" s="11">
        <v>36</v>
      </c>
      <c r="AV41" s="96">
        <f t="shared" si="0"/>
        <v>36</v>
      </c>
      <c r="AX41" s="11">
        <v>37</v>
      </c>
      <c r="AY41" s="1" t="str">
        <f t="shared" si="6"/>
        <v>tetra</v>
      </c>
      <c r="AZ41" s="11">
        <f t="shared" si="6"/>
        <v>1.466</v>
      </c>
      <c r="BA41" s="94">
        <f t="shared" si="1"/>
        <v>43.01017591736785</v>
      </c>
    </row>
    <row r="42" spans="27:53" ht="12.75">
      <c r="AA42" s="89">
        <v>0</v>
      </c>
      <c r="AB42" s="26">
        <v>-30</v>
      </c>
      <c r="AC42" s="1" t="s">
        <v>23</v>
      </c>
      <c r="AD42" s="14">
        <f>SQRT(AA42^2+AB42^2)</f>
        <v>30</v>
      </c>
      <c r="AE42" s="1" t="s">
        <v>28</v>
      </c>
      <c r="AF42" s="33">
        <f>ACOS(AA42/AD42)</f>
        <v>1.5707963267948966</v>
      </c>
      <c r="AI42" s="43">
        <f>IF(AJ39="?",0,IF(AJ1&lt;=PI()/2,30*COS(3*PI()/2+AJ39),30*COS(PI()/2-AJ39)))</f>
        <v>9.383175805181029</v>
      </c>
      <c r="AJ42" s="43">
        <f>IF(AJ39="?",0,IF(AJ1&lt;=PI()/2,30*SIN(3*PI()/2+AJ39),30*SIN(PI()/2-AJ39)))</f>
        <v>-28.49484184565806</v>
      </c>
      <c r="AT42" s="11">
        <v>37</v>
      </c>
      <c r="AU42" s="11">
        <v>37</v>
      </c>
      <c r="AV42" s="96">
        <f t="shared" si="0"/>
        <v>37</v>
      </c>
      <c r="AX42" s="11">
        <v>38</v>
      </c>
      <c r="AY42" s="1" t="str">
        <f t="shared" si="6"/>
        <v>water</v>
      </c>
      <c r="AZ42" s="11">
        <f t="shared" si="6"/>
        <v>1.333</v>
      </c>
      <c r="BA42" s="94">
        <f t="shared" si="1"/>
        <v>48.606626391690284</v>
      </c>
    </row>
    <row r="43" spans="27:53" ht="12.75">
      <c r="AA43" s="58"/>
      <c r="AB43" s="58"/>
      <c r="AI43" s="66"/>
      <c r="AJ43" s="66"/>
      <c r="AT43" s="11">
        <v>38</v>
      </c>
      <c r="AU43" s="11">
        <v>38</v>
      </c>
      <c r="AV43" s="96">
        <f t="shared" si="0"/>
        <v>38</v>
      </c>
      <c r="AX43" s="11">
        <v>39</v>
      </c>
      <c r="AY43" s="86" t="str">
        <f t="shared" si="6"/>
        <v>aceton</v>
      </c>
      <c r="AZ43" s="11">
        <f t="shared" si="6"/>
        <v>1.359</v>
      </c>
      <c r="BA43" s="94">
        <f t="shared" si="1"/>
        <v>47.37783431063409</v>
      </c>
    </row>
    <row r="44" spans="35:53" ht="12.75">
      <c r="AI44" s="6"/>
      <c r="AJ44" s="6"/>
      <c r="AT44" s="11">
        <v>39</v>
      </c>
      <c r="AU44" s="11">
        <v>39</v>
      </c>
      <c r="AV44" s="96">
        <f t="shared" si="0"/>
        <v>39</v>
      </c>
      <c r="AX44" s="11">
        <v>40</v>
      </c>
      <c r="AY44" s="86" t="str">
        <f t="shared" si="6"/>
        <v>acryl</v>
      </c>
      <c r="AZ44" s="11">
        <f t="shared" si="6"/>
        <v>1.491</v>
      </c>
      <c r="BA44" s="94">
        <f t="shared" si="1"/>
        <v>42.12040437835083</v>
      </c>
    </row>
    <row r="45" spans="27:53" ht="12.75">
      <c r="AA45" s="17" t="s">
        <v>15</v>
      </c>
      <c r="AB45" s="49"/>
      <c r="AI45" s="19" t="s">
        <v>15</v>
      </c>
      <c r="AJ45" s="50"/>
      <c r="AT45" s="11">
        <v>40</v>
      </c>
      <c r="AU45" s="11">
        <v>40</v>
      </c>
      <c r="AV45" s="96">
        <f t="shared" si="0"/>
        <v>40</v>
      </c>
      <c r="AX45" s="11">
        <v>41</v>
      </c>
      <c r="AY45" s="86" t="str">
        <f t="shared" si="6"/>
        <v>alcohol (ethanol)</v>
      </c>
      <c r="AZ45" s="11">
        <f t="shared" si="6"/>
        <v>1.362</v>
      </c>
      <c r="BA45" s="94">
        <f t="shared" si="1"/>
        <v>47.24087476065501</v>
      </c>
    </row>
    <row r="46" spans="27:53" ht="12.75">
      <c r="AA46" s="21" t="s">
        <v>3</v>
      </c>
      <c r="AB46" s="22" t="s">
        <v>4</v>
      </c>
      <c r="AI46" s="23" t="s">
        <v>3</v>
      </c>
      <c r="AJ46" s="24" t="s">
        <v>4</v>
      </c>
      <c r="AT46" s="11">
        <v>41</v>
      </c>
      <c r="AU46" s="11">
        <v>41</v>
      </c>
      <c r="AV46" s="96">
        <f t="shared" si="0"/>
        <v>41</v>
      </c>
      <c r="AX46" s="11">
        <v>42</v>
      </c>
      <c r="AY46" s="86" t="str">
        <f t="shared" si="6"/>
        <v>benzeen</v>
      </c>
      <c r="AZ46" s="11">
        <f t="shared" si="6"/>
        <v>1.501</v>
      </c>
      <c r="BA46" s="94">
        <f t="shared" si="1"/>
        <v>41.77618214648296</v>
      </c>
    </row>
    <row r="47" spans="27:53" ht="12.75">
      <c r="AA47" s="21">
        <f>AA12</f>
        <v>0</v>
      </c>
      <c r="AB47" s="22">
        <f>AB12</f>
        <v>11</v>
      </c>
      <c r="AC47" s="1" t="s">
        <v>23</v>
      </c>
      <c r="AD47" s="14">
        <f>SQRT(AA47^2+AB47^2)</f>
        <v>11</v>
      </c>
      <c r="AE47" s="1" t="s">
        <v>28</v>
      </c>
      <c r="AF47" s="33">
        <f>ACOS(AA47/AD47)</f>
        <v>1.5707963267948966</v>
      </c>
      <c r="AI47" s="43">
        <f>AD47*COS(AF47+$AJ$1)</f>
        <v>-5.164187190644796</v>
      </c>
      <c r="AJ47" s="41">
        <f>AD47*SIN(AF47+$AJ$1)</f>
        <v>9.712423521448198</v>
      </c>
      <c r="AT47" s="11">
        <v>42</v>
      </c>
      <c r="AU47" s="11">
        <v>42</v>
      </c>
      <c r="AV47" s="96">
        <f t="shared" si="0"/>
        <v>42</v>
      </c>
      <c r="AX47" s="11">
        <v>43</v>
      </c>
      <c r="AY47" s="86" t="str">
        <f t="shared" si="6"/>
        <v>calciumfluoride</v>
      </c>
      <c r="AZ47" s="11">
        <f t="shared" si="6"/>
        <v>1.43</v>
      </c>
      <c r="BA47" s="94">
        <f t="shared" si="1"/>
        <v>44.370925899245414</v>
      </c>
    </row>
    <row r="48" spans="27:53" ht="12.75">
      <c r="AA48" s="25">
        <f>AA12</f>
        <v>0</v>
      </c>
      <c r="AB48" s="26">
        <f>AB30</f>
        <v>10.5</v>
      </c>
      <c r="AC48" s="1" t="s">
        <v>23</v>
      </c>
      <c r="AD48" s="14">
        <f>SQRT(AA48^2+AB48^2)</f>
        <v>10.5</v>
      </c>
      <c r="AE48" s="1" t="s">
        <v>28</v>
      </c>
      <c r="AF48" s="33">
        <f>ACOS(AA48/AD48)</f>
        <v>1.5707963267948966</v>
      </c>
      <c r="AI48" s="43">
        <f>AD48*COS(AF48+$AJ$1)</f>
        <v>-4.92945140925185</v>
      </c>
      <c r="AJ48" s="41">
        <f>AD48*SIN(AF48+$AJ$1)</f>
        <v>9.270949725018735</v>
      </c>
      <c r="AT48" s="11">
        <v>43</v>
      </c>
      <c r="AU48" s="11">
        <v>43</v>
      </c>
      <c r="AV48" s="96">
        <f t="shared" si="0"/>
        <v>43</v>
      </c>
      <c r="AX48" s="11">
        <v>44</v>
      </c>
      <c r="AY48" s="86" t="str">
        <f t="shared" si="6"/>
        <v>cederolie</v>
      </c>
      <c r="AZ48" s="11">
        <f t="shared" si="6"/>
        <v>1.51</v>
      </c>
      <c r="BA48" s="94">
        <f t="shared" si="1"/>
        <v>41.47182376742342</v>
      </c>
    </row>
    <row r="49" spans="32:53" ht="12.75">
      <c r="AF49" s="33"/>
      <c r="AI49" s="6"/>
      <c r="AJ49" s="6"/>
      <c r="AT49" s="11">
        <v>44</v>
      </c>
      <c r="AU49" s="11">
        <v>44</v>
      </c>
      <c r="AV49" s="96">
        <f t="shared" si="0"/>
        <v>44</v>
      </c>
      <c r="AX49" s="11">
        <v>45</v>
      </c>
      <c r="AY49" s="86" t="str">
        <f t="shared" si="6"/>
        <v>diamant</v>
      </c>
      <c r="AZ49" s="11">
        <f t="shared" si="6"/>
        <v>2.417</v>
      </c>
      <c r="BA49" s="94">
        <f t="shared" si="1"/>
        <v>24.43974386545186</v>
      </c>
    </row>
    <row r="50" spans="27:53" ht="12.75">
      <c r="AA50" s="17" t="s">
        <v>8</v>
      </c>
      <c r="AB50" s="67"/>
      <c r="AC50" s="67"/>
      <c r="AD50" s="49"/>
      <c r="AI50" s="19" t="s">
        <v>8</v>
      </c>
      <c r="AJ50" s="68"/>
      <c r="AT50" s="11">
        <v>45</v>
      </c>
      <c r="AU50" s="11">
        <v>45</v>
      </c>
      <c r="AV50" s="96">
        <f t="shared" si="0"/>
        <v>45</v>
      </c>
      <c r="AX50" s="11">
        <v>46</v>
      </c>
      <c r="AY50" s="86" t="str">
        <f t="shared" si="6"/>
        <v>ether</v>
      </c>
      <c r="AZ50" s="11">
        <f t="shared" si="6"/>
        <v>1.353</v>
      </c>
      <c r="BA50" s="94">
        <f t="shared" si="1"/>
        <v>47.654661118480675</v>
      </c>
    </row>
    <row r="51" spans="27:53" ht="12.75">
      <c r="AA51" s="38" t="s">
        <v>9</v>
      </c>
      <c r="AB51" s="58">
        <v>8</v>
      </c>
      <c r="AC51" s="69"/>
      <c r="AD51" s="51"/>
      <c r="AI51" s="39" t="s">
        <v>9</v>
      </c>
      <c r="AJ51" s="70">
        <f>5</f>
        <v>5</v>
      </c>
      <c r="AT51" s="11">
        <v>46</v>
      </c>
      <c r="AU51" s="11">
        <v>46</v>
      </c>
      <c r="AV51" s="96">
        <f t="shared" si="0"/>
        <v>46</v>
      </c>
      <c r="AX51" s="11">
        <v>47</v>
      </c>
      <c r="AY51" s="86" t="str">
        <f t="shared" si="6"/>
        <v>Glas (gewoon)</v>
      </c>
      <c r="AZ51" s="11">
        <f t="shared" si="6"/>
        <v>1.51</v>
      </c>
      <c r="BA51" s="94">
        <f t="shared" si="1"/>
        <v>41.47182376742342</v>
      </c>
    </row>
    <row r="52" spans="27:53" ht="12.75">
      <c r="AA52" s="71" t="s">
        <v>10</v>
      </c>
      <c r="AB52" s="58"/>
      <c r="AC52" s="69"/>
      <c r="AD52" s="51"/>
      <c r="AI52" s="72" t="s">
        <v>10</v>
      </c>
      <c r="AJ52" s="66"/>
      <c r="AT52" s="11">
        <v>47</v>
      </c>
      <c r="AU52" s="11">
        <v>47</v>
      </c>
      <c r="AV52" s="96">
        <f t="shared" si="0"/>
        <v>47</v>
      </c>
      <c r="AX52" s="11">
        <v>48</v>
      </c>
      <c r="AY52" s="86" t="str">
        <f t="shared" si="6"/>
        <v>Glas (zwaar flintglas)</v>
      </c>
      <c r="AZ52" s="11">
        <f t="shared" si="6"/>
        <v>1.89</v>
      </c>
      <c r="BA52" s="94">
        <f t="shared" si="1"/>
        <v>31.94470132775675</v>
      </c>
    </row>
    <row r="53" spans="27:53" ht="12.75">
      <c r="AA53" s="21" t="s">
        <v>3</v>
      </c>
      <c r="AB53" s="58" t="s">
        <v>4</v>
      </c>
      <c r="AC53" s="69"/>
      <c r="AD53" s="51"/>
      <c r="AI53" s="23" t="s">
        <v>3</v>
      </c>
      <c r="AJ53" s="66" t="s">
        <v>4</v>
      </c>
      <c r="AT53" s="11">
        <v>48</v>
      </c>
      <c r="AU53" s="11">
        <v>48</v>
      </c>
      <c r="AV53" s="96">
        <f t="shared" si="0"/>
        <v>48</v>
      </c>
      <c r="AX53" s="11">
        <v>49</v>
      </c>
      <c r="AY53" s="86" t="str">
        <f t="shared" si="6"/>
        <v>Glas (zwaar kroonglas)</v>
      </c>
      <c r="AZ53" s="11">
        <f t="shared" si="6"/>
        <v>1.61</v>
      </c>
      <c r="BA53" s="94">
        <f>ASIN(1/AZ53)*180/PI()</f>
        <v>38.39782370667698</v>
      </c>
    </row>
    <row r="54" spans="27:53" ht="12.75">
      <c r="AA54" s="21">
        <v>0</v>
      </c>
      <c r="AB54" s="58">
        <v>0</v>
      </c>
      <c r="AC54" s="69"/>
      <c r="AD54" s="51"/>
      <c r="AI54" s="23">
        <v>0</v>
      </c>
      <c r="AJ54" s="66">
        <v>0</v>
      </c>
      <c r="AT54" s="11">
        <v>49</v>
      </c>
      <c r="AU54" s="11">
        <v>49</v>
      </c>
      <c r="AV54" s="96">
        <f t="shared" si="0"/>
        <v>49</v>
      </c>
      <c r="AX54" s="11">
        <v>50</v>
      </c>
      <c r="AY54" s="86" t="str">
        <f t="shared" si="6"/>
        <v>glycerol</v>
      </c>
      <c r="AZ54" s="11">
        <f t="shared" si="6"/>
        <v>1.469</v>
      </c>
      <c r="BA54" s="94">
        <f t="shared" si="1"/>
        <v>42.90112044277593</v>
      </c>
    </row>
    <row r="55" spans="27:48" ht="12.75">
      <c r="AA55" s="38" t="s">
        <v>11</v>
      </c>
      <c r="AB55" s="69"/>
      <c r="AC55" s="69"/>
      <c r="AD55" s="51"/>
      <c r="AI55" s="39" t="s">
        <v>11</v>
      </c>
      <c r="AJ55" s="70"/>
      <c r="AT55" s="11">
        <v>50</v>
      </c>
      <c r="AU55" s="11">
        <v>50</v>
      </c>
      <c r="AV55" s="96">
        <f t="shared" si="0"/>
        <v>50</v>
      </c>
    </row>
    <row r="56" spans="27:48" ht="12.75">
      <c r="AA56" s="21" t="s">
        <v>3</v>
      </c>
      <c r="AB56" s="58" t="s">
        <v>4</v>
      </c>
      <c r="AC56" s="69"/>
      <c r="AD56" s="51"/>
      <c r="AI56" s="23" t="s">
        <v>3</v>
      </c>
      <c r="AJ56" s="66" t="s">
        <v>4</v>
      </c>
      <c r="AT56" s="11">
        <v>51</v>
      </c>
      <c r="AU56" s="11">
        <v>51</v>
      </c>
      <c r="AV56" s="96">
        <f t="shared" si="0"/>
        <v>51</v>
      </c>
    </row>
    <row r="57" spans="27:48" ht="12.75">
      <c r="AA57" s="21">
        <f>-AB51</f>
        <v>-8</v>
      </c>
      <c r="AB57" s="58">
        <v>0</v>
      </c>
      <c r="AC57" s="69"/>
      <c r="AD57" s="51"/>
      <c r="AI57" s="23">
        <f>-AJ51</f>
        <v>-5</v>
      </c>
      <c r="AJ57" s="66">
        <v>0</v>
      </c>
      <c r="AT57" s="11">
        <v>52</v>
      </c>
      <c r="AU57" s="11">
        <v>52</v>
      </c>
      <c r="AV57" s="96">
        <f t="shared" si="0"/>
        <v>52</v>
      </c>
    </row>
    <row r="58" spans="27:48" ht="12.75">
      <c r="AA58" s="21">
        <f>AB51</f>
        <v>8</v>
      </c>
      <c r="AB58" s="58">
        <v>0</v>
      </c>
      <c r="AC58" s="69"/>
      <c r="AD58" s="51"/>
      <c r="AI58" s="23">
        <f>AJ51</f>
        <v>5</v>
      </c>
      <c r="AJ58" s="66">
        <v>0</v>
      </c>
      <c r="AT58" s="11">
        <v>53</v>
      </c>
      <c r="AU58" s="11">
        <v>53</v>
      </c>
      <c r="AV58" s="96">
        <f t="shared" si="0"/>
        <v>53</v>
      </c>
    </row>
    <row r="59" spans="27:48" ht="12.75">
      <c r="AA59" s="29" t="s">
        <v>12</v>
      </c>
      <c r="AB59" s="69">
        <f>PI()/20</f>
        <v>0.15707963267948966</v>
      </c>
      <c r="AC59" s="69"/>
      <c r="AD59" s="51"/>
      <c r="AI59" s="30" t="s">
        <v>12</v>
      </c>
      <c r="AJ59" s="70">
        <f>PI()/20</f>
        <v>0.15707963267948966</v>
      </c>
      <c r="AT59" s="11">
        <v>54</v>
      </c>
      <c r="AU59" s="11">
        <v>54</v>
      </c>
      <c r="AV59" s="96">
        <f t="shared" si="0"/>
        <v>54</v>
      </c>
    </row>
    <row r="60" spans="27:48" ht="12.75">
      <c r="AA60" s="21" t="s">
        <v>14</v>
      </c>
      <c r="AB60" s="58" t="s">
        <v>13</v>
      </c>
      <c r="AC60" s="69" t="s">
        <v>3</v>
      </c>
      <c r="AD60" s="51" t="s">
        <v>4</v>
      </c>
      <c r="AI60" s="23" t="s">
        <v>14</v>
      </c>
      <c r="AJ60" s="66" t="s">
        <v>13</v>
      </c>
      <c r="AT60" s="11">
        <v>55</v>
      </c>
      <c r="AU60" s="11">
        <v>55</v>
      </c>
      <c r="AV60" s="96">
        <f t="shared" si="0"/>
        <v>55</v>
      </c>
    </row>
    <row r="61" spans="27:48" ht="12.75">
      <c r="AA61" s="21">
        <v>0</v>
      </c>
      <c r="AB61" s="73">
        <f aca="true" t="shared" si="7" ref="AB61:AB81">PI()/2+AA61*$AB$59</f>
        <v>1.5707963267948966</v>
      </c>
      <c r="AC61" s="74">
        <f aca="true" t="shared" si="8" ref="AC61:AC81">$AB$51*SIN(AB61)</f>
        <v>8</v>
      </c>
      <c r="AD61" s="40">
        <f aca="true" t="shared" si="9" ref="AD61:AD81">$AB$51*COS(AB61)</f>
        <v>4.90059381963448E-16</v>
      </c>
      <c r="AI61" s="23">
        <v>0</v>
      </c>
      <c r="AJ61" s="75">
        <f aca="true" t="shared" si="10" ref="AJ61:AJ81">PI()/2+AI61*$AB$59</f>
        <v>1.5707963267948966</v>
      </c>
      <c r="AT61" s="11">
        <v>56</v>
      </c>
      <c r="AU61" s="11">
        <v>56</v>
      </c>
      <c r="AV61" s="96">
        <f t="shared" si="0"/>
        <v>56</v>
      </c>
    </row>
    <row r="62" spans="27:48" ht="12.75">
      <c r="AA62" s="21">
        <v>1</v>
      </c>
      <c r="AB62" s="73">
        <f t="shared" si="7"/>
        <v>1.7278759594743862</v>
      </c>
      <c r="AC62" s="74">
        <f t="shared" si="8"/>
        <v>7.901506724761102</v>
      </c>
      <c r="AD62" s="40">
        <f t="shared" si="9"/>
        <v>-1.2514757203218465</v>
      </c>
      <c r="AI62" s="23">
        <v>1</v>
      </c>
      <c r="AJ62" s="75">
        <f t="shared" si="10"/>
        <v>1.7278759594743862</v>
      </c>
      <c r="AT62" s="11">
        <v>57</v>
      </c>
      <c r="AU62" s="11">
        <v>57</v>
      </c>
      <c r="AV62" s="96">
        <f t="shared" si="0"/>
        <v>57</v>
      </c>
    </row>
    <row r="63" spans="27:48" ht="12.75">
      <c r="AA63" s="21">
        <v>2</v>
      </c>
      <c r="AB63" s="73">
        <f t="shared" si="7"/>
        <v>1.8849555921538759</v>
      </c>
      <c r="AC63" s="74">
        <f t="shared" si="8"/>
        <v>7.608452130361229</v>
      </c>
      <c r="AD63" s="40">
        <f t="shared" si="9"/>
        <v>-2.4721359549995787</v>
      </c>
      <c r="AI63" s="23">
        <v>2</v>
      </c>
      <c r="AJ63" s="75">
        <f t="shared" si="10"/>
        <v>1.8849555921538759</v>
      </c>
      <c r="AT63" s="11">
        <v>58</v>
      </c>
      <c r="AU63" s="11">
        <v>58</v>
      </c>
      <c r="AV63" s="96">
        <f t="shared" si="0"/>
        <v>58</v>
      </c>
    </row>
    <row r="64" spans="27:48" ht="12.75">
      <c r="AA64" s="21">
        <v>3</v>
      </c>
      <c r="AB64" s="73">
        <f t="shared" si="7"/>
        <v>2.0420352248333655</v>
      </c>
      <c r="AC64" s="74">
        <f t="shared" si="8"/>
        <v>7.128052193506943</v>
      </c>
      <c r="AD64" s="40">
        <f t="shared" si="9"/>
        <v>-3.6319239979163735</v>
      </c>
      <c r="AI64" s="23">
        <v>3</v>
      </c>
      <c r="AJ64" s="75">
        <f t="shared" si="10"/>
        <v>2.0420352248333655</v>
      </c>
      <c r="AT64" s="11">
        <v>59</v>
      </c>
      <c r="AU64" s="11">
        <v>59</v>
      </c>
      <c r="AV64" s="96">
        <f t="shared" si="0"/>
        <v>59</v>
      </c>
    </row>
    <row r="65" spans="27:48" ht="12.75">
      <c r="AA65" s="21">
        <v>4</v>
      </c>
      <c r="AB65" s="73">
        <f t="shared" si="7"/>
        <v>2.199114857512855</v>
      </c>
      <c r="AC65" s="74">
        <f t="shared" si="8"/>
        <v>6.47213595499958</v>
      </c>
      <c r="AD65" s="40">
        <f t="shared" si="9"/>
        <v>-4.702282018339784</v>
      </c>
      <c r="AI65" s="23">
        <v>4</v>
      </c>
      <c r="AJ65" s="75">
        <f t="shared" si="10"/>
        <v>2.199114857512855</v>
      </c>
      <c r="AT65" s="11">
        <v>60</v>
      </c>
      <c r="AU65" s="11">
        <v>60</v>
      </c>
      <c r="AV65" s="96">
        <f t="shared" si="0"/>
        <v>60</v>
      </c>
    </row>
    <row r="66" spans="27:48" ht="12.75">
      <c r="AA66" s="21">
        <v>5</v>
      </c>
      <c r="AB66" s="73">
        <f t="shared" si="7"/>
        <v>2.356194490192345</v>
      </c>
      <c r="AC66" s="74">
        <f t="shared" si="8"/>
        <v>5.656854249492381</v>
      </c>
      <c r="AD66" s="40">
        <f t="shared" si="9"/>
        <v>-5.65685424949238</v>
      </c>
      <c r="AI66" s="23">
        <v>5</v>
      </c>
      <c r="AJ66" s="75">
        <f t="shared" si="10"/>
        <v>2.356194490192345</v>
      </c>
      <c r="AT66" s="11">
        <v>61</v>
      </c>
      <c r="AU66" s="11">
        <v>61</v>
      </c>
      <c r="AV66" s="96">
        <f t="shared" si="0"/>
        <v>61</v>
      </c>
    </row>
    <row r="67" spans="27:48" ht="12.75">
      <c r="AA67" s="21">
        <v>6</v>
      </c>
      <c r="AB67" s="73">
        <f t="shared" si="7"/>
        <v>2.5132741228718345</v>
      </c>
      <c r="AC67" s="74">
        <f t="shared" si="8"/>
        <v>4.702282018339786</v>
      </c>
      <c r="AD67" s="40">
        <f t="shared" si="9"/>
        <v>-6.472135954999579</v>
      </c>
      <c r="AI67" s="23">
        <v>6</v>
      </c>
      <c r="AJ67" s="75">
        <f t="shared" si="10"/>
        <v>2.5132741228718345</v>
      </c>
      <c r="AT67" s="11">
        <v>62</v>
      </c>
      <c r="AU67" s="11">
        <v>62</v>
      </c>
      <c r="AV67" s="96">
        <f t="shared" si="0"/>
        <v>62</v>
      </c>
    </row>
    <row r="68" spans="27:48" ht="12.75">
      <c r="AA68" s="21">
        <v>7</v>
      </c>
      <c r="AB68" s="73">
        <f t="shared" si="7"/>
        <v>2.670353755551324</v>
      </c>
      <c r="AC68" s="74">
        <f t="shared" si="8"/>
        <v>3.631923997916375</v>
      </c>
      <c r="AD68" s="40">
        <f t="shared" si="9"/>
        <v>-7.128052193506942</v>
      </c>
      <c r="AI68" s="23">
        <v>7</v>
      </c>
      <c r="AJ68" s="75">
        <f t="shared" si="10"/>
        <v>2.670353755551324</v>
      </c>
      <c r="AT68" s="11">
        <v>63</v>
      </c>
      <c r="AU68" s="11">
        <v>63</v>
      </c>
      <c r="AV68" s="96">
        <f t="shared" si="0"/>
        <v>63</v>
      </c>
    </row>
    <row r="69" spans="27:48" ht="12.75">
      <c r="AA69" s="21">
        <v>8</v>
      </c>
      <c r="AB69" s="73">
        <f t="shared" si="7"/>
        <v>2.827433388230814</v>
      </c>
      <c r="AC69" s="74">
        <f t="shared" si="8"/>
        <v>2.47213595499958</v>
      </c>
      <c r="AD69" s="40">
        <f t="shared" si="9"/>
        <v>-7.608452130361228</v>
      </c>
      <c r="AI69" s="23">
        <v>8</v>
      </c>
      <c r="AJ69" s="75">
        <f t="shared" si="10"/>
        <v>2.827433388230814</v>
      </c>
      <c r="AT69" s="11">
        <v>64</v>
      </c>
      <c r="AU69" s="11">
        <v>64</v>
      </c>
      <c r="AV69" s="96">
        <f t="shared" si="0"/>
        <v>64</v>
      </c>
    </row>
    <row r="70" spans="27:48" ht="12.75">
      <c r="AA70" s="21">
        <v>9</v>
      </c>
      <c r="AB70" s="73">
        <f t="shared" si="7"/>
        <v>2.9845130209103035</v>
      </c>
      <c r="AC70" s="74">
        <f t="shared" si="8"/>
        <v>1.2514757203218478</v>
      </c>
      <c r="AD70" s="40">
        <f t="shared" si="9"/>
        <v>-7.901506724761101</v>
      </c>
      <c r="AI70" s="23">
        <v>9</v>
      </c>
      <c r="AJ70" s="75">
        <f t="shared" si="10"/>
        <v>2.9845130209103035</v>
      </c>
      <c r="AT70" s="11">
        <v>65</v>
      </c>
      <c r="AU70" s="11">
        <v>65</v>
      </c>
      <c r="AV70" s="96">
        <f aca="true" t="shared" si="11" ref="AV70:AV94">AU70</f>
        <v>65</v>
      </c>
    </row>
    <row r="71" spans="27:48" ht="12.75">
      <c r="AA71" s="21">
        <v>10</v>
      </c>
      <c r="AB71" s="73">
        <f t="shared" si="7"/>
        <v>3.141592653589793</v>
      </c>
      <c r="AC71" s="74">
        <f t="shared" si="8"/>
        <v>9.80118763926896E-16</v>
      </c>
      <c r="AD71" s="40">
        <f t="shared" si="9"/>
        <v>-8</v>
      </c>
      <c r="AI71" s="23">
        <v>10</v>
      </c>
      <c r="AJ71" s="75">
        <f t="shared" si="10"/>
        <v>3.141592653589793</v>
      </c>
      <c r="AT71" s="11">
        <v>66</v>
      </c>
      <c r="AU71" s="11">
        <v>66</v>
      </c>
      <c r="AV71" s="96">
        <f t="shared" si="11"/>
        <v>66</v>
      </c>
    </row>
    <row r="72" spans="27:48" ht="12.75">
      <c r="AA72" s="21">
        <v>11</v>
      </c>
      <c r="AB72" s="73">
        <f t="shared" si="7"/>
        <v>3.2986722862692828</v>
      </c>
      <c r="AC72" s="74">
        <f t="shared" si="8"/>
        <v>-1.2514757203218458</v>
      </c>
      <c r="AD72" s="40">
        <f t="shared" si="9"/>
        <v>-7.901506724761102</v>
      </c>
      <c r="AI72" s="23">
        <v>11</v>
      </c>
      <c r="AJ72" s="75">
        <f t="shared" si="10"/>
        <v>3.2986722862692828</v>
      </c>
      <c r="AT72" s="11">
        <v>67</v>
      </c>
      <c r="AU72" s="11">
        <v>67</v>
      </c>
      <c r="AV72" s="96">
        <f t="shared" si="11"/>
        <v>67</v>
      </c>
    </row>
    <row r="73" spans="27:48" ht="12.75">
      <c r="AA73" s="21">
        <v>12</v>
      </c>
      <c r="AB73" s="73">
        <f t="shared" si="7"/>
        <v>3.4557519189487724</v>
      </c>
      <c r="AC73" s="74">
        <f t="shared" si="8"/>
        <v>-2.4721359549995783</v>
      </c>
      <c r="AD73" s="40">
        <f t="shared" si="9"/>
        <v>-7.608452130361229</v>
      </c>
      <c r="AI73" s="23">
        <v>12</v>
      </c>
      <c r="AJ73" s="75">
        <f t="shared" si="10"/>
        <v>3.4557519189487724</v>
      </c>
      <c r="AT73" s="11">
        <v>68</v>
      </c>
      <c r="AU73" s="11">
        <v>68</v>
      </c>
      <c r="AV73" s="96">
        <f t="shared" si="11"/>
        <v>68</v>
      </c>
    </row>
    <row r="74" spans="27:48" ht="12.75">
      <c r="AA74" s="21">
        <v>13</v>
      </c>
      <c r="AB74" s="73">
        <f t="shared" si="7"/>
        <v>3.612831551628262</v>
      </c>
      <c r="AC74" s="74">
        <f t="shared" si="8"/>
        <v>-3.6319239979163735</v>
      </c>
      <c r="AD74" s="40">
        <f t="shared" si="9"/>
        <v>-7.128052193506943</v>
      </c>
      <c r="AI74" s="23">
        <v>13</v>
      </c>
      <c r="AJ74" s="75">
        <f t="shared" si="10"/>
        <v>3.612831551628262</v>
      </c>
      <c r="AT74" s="11">
        <v>69</v>
      </c>
      <c r="AU74" s="11">
        <v>69</v>
      </c>
      <c r="AV74" s="96">
        <f t="shared" si="11"/>
        <v>69</v>
      </c>
    </row>
    <row r="75" spans="27:48" ht="12.75">
      <c r="AA75" s="21">
        <v>14</v>
      </c>
      <c r="AB75" s="73">
        <f t="shared" si="7"/>
        <v>3.7699111843077517</v>
      </c>
      <c r="AC75" s="74">
        <f t="shared" si="8"/>
        <v>-4.702282018339784</v>
      </c>
      <c r="AD75" s="40">
        <f t="shared" si="9"/>
        <v>-6.4721359549995805</v>
      </c>
      <c r="AI75" s="23">
        <v>14</v>
      </c>
      <c r="AJ75" s="75">
        <f t="shared" si="10"/>
        <v>3.7699111843077517</v>
      </c>
      <c r="AT75" s="11">
        <v>70</v>
      </c>
      <c r="AU75" s="11">
        <v>70</v>
      </c>
      <c r="AV75" s="96">
        <f t="shared" si="11"/>
        <v>70</v>
      </c>
    </row>
    <row r="76" spans="27:48" ht="12.75">
      <c r="AA76" s="21">
        <v>15</v>
      </c>
      <c r="AB76" s="73">
        <f t="shared" si="7"/>
        <v>3.9269908169872414</v>
      </c>
      <c r="AC76" s="74">
        <f t="shared" si="8"/>
        <v>-5.65685424949238</v>
      </c>
      <c r="AD76" s="40">
        <f t="shared" si="9"/>
        <v>-5.6568542494923815</v>
      </c>
      <c r="AI76" s="23">
        <v>15</v>
      </c>
      <c r="AJ76" s="75">
        <f t="shared" si="10"/>
        <v>3.9269908169872414</v>
      </c>
      <c r="AT76" s="11">
        <v>71</v>
      </c>
      <c r="AU76" s="11">
        <v>71</v>
      </c>
      <c r="AV76" s="96">
        <f t="shared" si="11"/>
        <v>71</v>
      </c>
    </row>
    <row r="77" spans="27:48" ht="12.75">
      <c r="AA77" s="21">
        <v>16</v>
      </c>
      <c r="AB77" s="73">
        <f t="shared" si="7"/>
        <v>4.084070449666731</v>
      </c>
      <c r="AC77" s="74">
        <f t="shared" si="8"/>
        <v>-6.472135954999579</v>
      </c>
      <c r="AD77" s="40">
        <f t="shared" si="9"/>
        <v>-4.702282018339786</v>
      </c>
      <c r="AI77" s="23">
        <v>16</v>
      </c>
      <c r="AJ77" s="75">
        <f t="shared" si="10"/>
        <v>4.084070449666731</v>
      </c>
      <c r="AT77" s="11">
        <v>72</v>
      </c>
      <c r="AU77" s="11">
        <v>72</v>
      </c>
      <c r="AV77" s="96">
        <f t="shared" si="11"/>
        <v>72</v>
      </c>
    </row>
    <row r="78" spans="27:48" ht="12.75">
      <c r="AA78" s="21">
        <v>17</v>
      </c>
      <c r="AB78" s="73">
        <f t="shared" si="7"/>
        <v>4.241150082346221</v>
      </c>
      <c r="AC78" s="74">
        <f t="shared" si="8"/>
        <v>-7.128052193506942</v>
      </c>
      <c r="AD78" s="40">
        <f t="shared" si="9"/>
        <v>-3.6319239979163753</v>
      </c>
      <c r="AI78" s="23">
        <v>17</v>
      </c>
      <c r="AJ78" s="75">
        <f t="shared" si="10"/>
        <v>4.241150082346221</v>
      </c>
      <c r="AT78" s="11">
        <v>73</v>
      </c>
      <c r="AU78" s="11">
        <v>73</v>
      </c>
      <c r="AV78" s="96">
        <f t="shared" si="11"/>
        <v>73</v>
      </c>
    </row>
    <row r="79" spans="27:48" ht="12.75">
      <c r="AA79" s="21">
        <v>18</v>
      </c>
      <c r="AB79" s="73">
        <f t="shared" si="7"/>
        <v>4.39822971502571</v>
      </c>
      <c r="AC79" s="74">
        <f t="shared" si="8"/>
        <v>-7.608452130361228</v>
      </c>
      <c r="AD79" s="40">
        <f t="shared" si="9"/>
        <v>-2.4721359549995805</v>
      </c>
      <c r="AI79" s="23">
        <v>18</v>
      </c>
      <c r="AJ79" s="75">
        <f t="shared" si="10"/>
        <v>4.39822971502571</v>
      </c>
      <c r="AT79" s="11">
        <v>74</v>
      </c>
      <c r="AU79" s="11">
        <v>74</v>
      </c>
      <c r="AV79" s="96">
        <f t="shared" si="11"/>
        <v>74</v>
      </c>
    </row>
    <row r="80" spans="27:48" ht="12.75">
      <c r="AA80" s="21">
        <v>19</v>
      </c>
      <c r="AB80" s="73">
        <f t="shared" si="7"/>
        <v>4.5553093477052</v>
      </c>
      <c r="AC80" s="74">
        <f t="shared" si="8"/>
        <v>-7.901506724761101</v>
      </c>
      <c r="AD80" s="40">
        <f t="shared" si="9"/>
        <v>-1.2514757203218483</v>
      </c>
      <c r="AI80" s="23">
        <v>19</v>
      </c>
      <c r="AJ80" s="75">
        <f t="shared" si="10"/>
        <v>4.5553093477052</v>
      </c>
      <c r="AT80" s="11">
        <v>75</v>
      </c>
      <c r="AU80" s="11">
        <v>75</v>
      </c>
      <c r="AV80" s="96">
        <f t="shared" si="11"/>
        <v>75</v>
      </c>
    </row>
    <row r="81" spans="27:48" ht="12.75">
      <c r="AA81" s="25">
        <v>20</v>
      </c>
      <c r="AB81" s="76">
        <f t="shared" si="7"/>
        <v>4.71238898038469</v>
      </c>
      <c r="AC81" s="77">
        <f t="shared" si="8"/>
        <v>-8</v>
      </c>
      <c r="AD81" s="47">
        <f t="shared" si="9"/>
        <v>-1.470178145890344E-15</v>
      </c>
      <c r="AI81" s="27">
        <v>20</v>
      </c>
      <c r="AJ81" s="78">
        <f t="shared" si="10"/>
        <v>4.71238898038469</v>
      </c>
      <c r="AT81" s="11">
        <v>76</v>
      </c>
      <c r="AU81" s="11">
        <v>76</v>
      </c>
      <c r="AV81" s="96">
        <f t="shared" si="11"/>
        <v>76</v>
      </c>
    </row>
    <row r="82" spans="35:48" ht="12.75">
      <c r="AI82" s="6"/>
      <c r="AJ82" s="6"/>
      <c r="AT82" s="11">
        <v>77</v>
      </c>
      <c r="AU82" s="11">
        <v>77</v>
      </c>
      <c r="AV82" s="96">
        <f t="shared" si="11"/>
        <v>77</v>
      </c>
    </row>
    <row r="83" spans="27:48" ht="12.75">
      <c r="AA83" s="17" t="s">
        <v>16</v>
      </c>
      <c r="AB83" s="79">
        <f>2*PI()/40</f>
        <v>0.15707963267948966</v>
      </c>
      <c r="AC83" s="67"/>
      <c r="AD83" s="49"/>
      <c r="AI83" s="19" t="s">
        <v>16</v>
      </c>
      <c r="AJ83" s="80">
        <f>2*PI()/40</f>
        <v>0.15707963267948966</v>
      </c>
      <c r="AT83" s="11">
        <v>78</v>
      </c>
      <c r="AU83" s="11">
        <v>78</v>
      </c>
      <c r="AV83" s="96">
        <f t="shared" si="11"/>
        <v>78</v>
      </c>
    </row>
    <row r="84" spans="27:48" ht="12.75">
      <c r="AA84" s="38" t="s">
        <v>9</v>
      </c>
      <c r="AB84" s="74">
        <v>10</v>
      </c>
      <c r="AC84" s="69"/>
      <c r="AD84" s="51"/>
      <c r="AI84" s="39" t="s">
        <v>9</v>
      </c>
      <c r="AJ84" s="36">
        <v>10</v>
      </c>
      <c r="AT84" s="11">
        <v>79</v>
      </c>
      <c r="AU84" s="11">
        <v>79</v>
      </c>
      <c r="AV84" s="96">
        <f t="shared" si="11"/>
        <v>79</v>
      </c>
    </row>
    <row r="85" spans="27:48" ht="12.75">
      <c r="AA85" s="38" t="s">
        <v>14</v>
      </c>
      <c r="AB85" s="69" t="s">
        <v>13</v>
      </c>
      <c r="AC85" s="69" t="s">
        <v>3</v>
      </c>
      <c r="AD85" s="51" t="s">
        <v>4</v>
      </c>
      <c r="AI85" s="39" t="s">
        <v>14</v>
      </c>
      <c r="AJ85" s="70" t="s">
        <v>13</v>
      </c>
      <c r="AT85" s="11">
        <v>80</v>
      </c>
      <c r="AU85" s="11">
        <v>80</v>
      </c>
      <c r="AV85" s="96">
        <f t="shared" si="11"/>
        <v>80</v>
      </c>
    </row>
    <row r="86" spans="27:48" ht="12.75">
      <c r="AA86" s="21">
        <v>0</v>
      </c>
      <c r="AB86" s="73">
        <f aca="true" t="shared" si="12" ref="AB86:AB126">AA86*$AB$83</f>
        <v>0</v>
      </c>
      <c r="AC86" s="74">
        <f aca="true" t="shared" si="13" ref="AC86:AC126">$AB$84*COS(AB86)</f>
        <v>10</v>
      </c>
      <c r="AD86" s="40">
        <f aca="true" t="shared" si="14" ref="AD86:AD126">$AB$84*SIN(AB86)</f>
        <v>0</v>
      </c>
      <c r="AI86" s="23">
        <v>0</v>
      </c>
      <c r="AJ86" s="75">
        <f aca="true" t="shared" si="15" ref="AJ86:AJ126">AI86*$AB$83</f>
        <v>0</v>
      </c>
      <c r="AT86" s="11">
        <v>81</v>
      </c>
      <c r="AU86" s="11">
        <v>81</v>
      </c>
      <c r="AV86" s="96">
        <f t="shared" si="11"/>
        <v>81</v>
      </c>
    </row>
    <row r="87" spans="27:48" ht="12.75">
      <c r="AA87" s="21">
        <v>1</v>
      </c>
      <c r="AB87" s="81">
        <f t="shared" si="12"/>
        <v>0.15707963267948966</v>
      </c>
      <c r="AC87" s="74">
        <f t="shared" si="13"/>
        <v>9.876883405951379</v>
      </c>
      <c r="AD87" s="40">
        <f t="shared" si="14"/>
        <v>1.5643446504023086</v>
      </c>
      <c r="AI87" s="23">
        <v>1</v>
      </c>
      <c r="AJ87" s="82">
        <f t="shared" si="15"/>
        <v>0.15707963267948966</v>
      </c>
      <c r="AT87" s="11">
        <v>82</v>
      </c>
      <c r="AU87" s="11">
        <v>82</v>
      </c>
      <c r="AV87" s="96">
        <f t="shared" si="11"/>
        <v>82</v>
      </c>
    </row>
    <row r="88" spans="27:48" ht="12.75">
      <c r="AA88" s="21">
        <v>2</v>
      </c>
      <c r="AB88" s="73">
        <f t="shared" si="12"/>
        <v>0.3141592653589793</v>
      </c>
      <c r="AC88" s="74">
        <f t="shared" si="13"/>
        <v>9.510565162951535</v>
      </c>
      <c r="AD88" s="40">
        <f t="shared" si="14"/>
        <v>3.090169943749474</v>
      </c>
      <c r="AI88" s="23">
        <v>2</v>
      </c>
      <c r="AJ88" s="75">
        <f t="shared" si="15"/>
        <v>0.3141592653589793</v>
      </c>
      <c r="AT88" s="11">
        <v>83</v>
      </c>
      <c r="AU88" s="11">
        <v>83</v>
      </c>
      <c r="AV88" s="96">
        <f t="shared" si="11"/>
        <v>83</v>
      </c>
    </row>
    <row r="89" spans="27:48" ht="12.75">
      <c r="AA89" s="21">
        <v>3</v>
      </c>
      <c r="AB89" s="73">
        <f t="shared" si="12"/>
        <v>0.47123889803846897</v>
      </c>
      <c r="AC89" s="74">
        <f t="shared" si="13"/>
        <v>8.910065241883679</v>
      </c>
      <c r="AD89" s="40">
        <f t="shared" si="14"/>
        <v>4.5399049973954675</v>
      </c>
      <c r="AI89" s="23">
        <v>3</v>
      </c>
      <c r="AJ89" s="75">
        <f t="shared" si="15"/>
        <v>0.47123889803846897</v>
      </c>
      <c r="AT89" s="11">
        <v>84</v>
      </c>
      <c r="AU89" s="11">
        <v>84</v>
      </c>
      <c r="AV89" s="96">
        <f t="shared" si="11"/>
        <v>84</v>
      </c>
    </row>
    <row r="90" spans="27:48" ht="12.75">
      <c r="AA90" s="21">
        <v>4</v>
      </c>
      <c r="AB90" s="73">
        <f t="shared" si="12"/>
        <v>0.6283185307179586</v>
      </c>
      <c r="AC90" s="74">
        <f t="shared" si="13"/>
        <v>8.090169943749475</v>
      </c>
      <c r="AD90" s="40">
        <f t="shared" si="14"/>
        <v>5.877852522924732</v>
      </c>
      <c r="AI90" s="23">
        <v>4</v>
      </c>
      <c r="AJ90" s="75">
        <f t="shared" si="15"/>
        <v>0.6283185307179586</v>
      </c>
      <c r="AT90" s="11">
        <v>85</v>
      </c>
      <c r="AU90" s="11">
        <v>85</v>
      </c>
      <c r="AV90" s="96">
        <f t="shared" si="11"/>
        <v>85</v>
      </c>
    </row>
    <row r="91" spans="27:48" ht="12.75">
      <c r="AA91" s="21">
        <v>5</v>
      </c>
      <c r="AB91" s="73">
        <f t="shared" si="12"/>
        <v>0.7853981633974483</v>
      </c>
      <c r="AC91" s="74">
        <f t="shared" si="13"/>
        <v>7.0710678118654755</v>
      </c>
      <c r="AD91" s="40">
        <f t="shared" si="14"/>
        <v>7.071067811865475</v>
      </c>
      <c r="AI91" s="23">
        <v>5</v>
      </c>
      <c r="AJ91" s="75">
        <f t="shared" si="15"/>
        <v>0.7853981633974483</v>
      </c>
      <c r="AT91" s="11">
        <v>86</v>
      </c>
      <c r="AU91" s="11">
        <v>86</v>
      </c>
      <c r="AV91" s="96">
        <f t="shared" si="11"/>
        <v>86</v>
      </c>
    </row>
    <row r="92" spans="27:48" ht="12.75">
      <c r="AA92" s="21">
        <v>6</v>
      </c>
      <c r="AB92" s="73">
        <f t="shared" si="12"/>
        <v>0.9424777960769379</v>
      </c>
      <c r="AC92" s="74">
        <f t="shared" si="13"/>
        <v>5.877852522924732</v>
      </c>
      <c r="AD92" s="40">
        <f t="shared" si="14"/>
        <v>8.090169943749475</v>
      </c>
      <c r="AI92" s="23">
        <v>6</v>
      </c>
      <c r="AJ92" s="75">
        <f t="shared" si="15"/>
        <v>0.9424777960769379</v>
      </c>
      <c r="AT92" s="11">
        <v>87</v>
      </c>
      <c r="AU92" s="11">
        <v>87</v>
      </c>
      <c r="AV92" s="96">
        <f t="shared" si="11"/>
        <v>87</v>
      </c>
    </row>
    <row r="93" spans="27:48" ht="12.75">
      <c r="AA93" s="21">
        <v>7</v>
      </c>
      <c r="AB93" s="73">
        <f t="shared" si="12"/>
        <v>1.0995574287564276</v>
      </c>
      <c r="AC93" s="74">
        <f t="shared" si="13"/>
        <v>4.539904997395468</v>
      </c>
      <c r="AD93" s="40">
        <f t="shared" si="14"/>
        <v>8.910065241883679</v>
      </c>
      <c r="AI93" s="23">
        <v>7</v>
      </c>
      <c r="AJ93" s="75">
        <f t="shared" si="15"/>
        <v>1.0995574287564276</v>
      </c>
      <c r="AT93" s="11">
        <v>88</v>
      </c>
      <c r="AU93" s="11">
        <v>88</v>
      </c>
      <c r="AV93" s="96">
        <f t="shared" si="11"/>
        <v>88</v>
      </c>
    </row>
    <row r="94" spans="27:48" ht="13.5" thickBot="1">
      <c r="AA94" s="21">
        <v>8</v>
      </c>
      <c r="AB94" s="73">
        <f t="shared" si="12"/>
        <v>1.2566370614359172</v>
      </c>
      <c r="AC94" s="74">
        <f t="shared" si="13"/>
        <v>3.0901699437494745</v>
      </c>
      <c r="AD94" s="40">
        <f t="shared" si="14"/>
        <v>9.510565162951535</v>
      </c>
      <c r="AI94" s="23">
        <v>8</v>
      </c>
      <c r="AJ94" s="75">
        <f t="shared" si="15"/>
        <v>1.2566370614359172</v>
      </c>
      <c r="AT94" s="11">
        <v>89</v>
      </c>
      <c r="AU94" s="83">
        <v>89</v>
      </c>
      <c r="AV94" s="96">
        <f t="shared" si="11"/>
        <v>89</v>
      </c>
    </row>
    <row r="95" spans="27:48" ht="12.75">
      <c r="AA95" s="21">
        <v>9</v>
      </c>
      <c r="AB95" s="73">
        <f t="shared" si="12"/>
        <v>1.413716694115407</v>
      </c>
      <c r="AC95" s="74">
        <f t="shared" si="13"/>
        <v>1.5643446504023093</v>
      </c>
      <c r="AD95" s="40">
        <f t="shared" si="14"/>
        <v>9.876883405951379</v>
      </c>
      <c r="AI95" s="23">
        <v>9</v>
      </c>
      <c r="AJ95" s="75">
        <f t="shared" si="15"/>
        <v>1.413716694115407</v>
      </c>
      <c r="AT95" s="11">
        <v>90</v>
      </c>
      <c r="AU95" s="11">
        <v>180</v>
      </c>
      <c r="AV95" s="96">
        <f>IF(AU95=ROUND(180-$AL$3,0),180-$AL$3,AU95)</f>
        <v>180</v>
      </c>
    </row>
    <row r="96" spans="27:48" ht="12.75">
      <c r="AA96" s="21">
        <v>10</v>
      </c>
      <c r="AB96" s="73">
        <f t="shared" si="12"/>
        <v>1.5707963267948966</v>
      </c>
      <c r="AC96" s="74">
        <f t="shared" si="13"/>
        <v>6.1257422745431E-16</v>
      </c>
      <c r="AD96" s="40">
        <f t="shared" si="14"/>
        <v>10</v>
      </c>
      <c r="AI96" s="23">
        <v>10</v>
      </c>
      <c r="AJ96" s="75">
        <f t="shared" si="15"/>
        <v>1.5707963267948966</v>
      </c>
      <c r="AT96" s="11">
        <v>91</v>
      </c>
      <c r="AU96" s="11">
        <v>179</v>
      </c>
      <c r="AV96" s="96">
        <f aca="true" t="shared" si="16" ref="AV96:AV161">IF(AU96=ROUND(180-$AL$3,0),180-$AL$3,AU96)</f>
        <v>179</v>
      </c>
    </row>
    <row r="97" spans="27:48" ht="12.75">
      <c r="AA97" s="21">
        <v>11</v>
      </c>
      <c r="AB97" s="73">
        <f t="shared" si="12"/>
        <v>1.7278759594743862</v>
      </c>
      <c r="AC97" s="74">
        <f t="shared" si="13"/>
        <v>-1.5643446504023082</v>
      </c>
      <c r="AD97" s="40">
        <f t="shared" si="14"/>
        <v>9.876883405951379</v>
      </c>
      <c r="AI97" s="23">
        <v>11</v>
      </c>
      <c r="AJ97" s="75">
        <f t="shared" si="15"/>
        <v>1.7278759594743862</v>
      </c>
      <c r="AT97" s="11">
        <v>92</v>
      </c>
      <c r="AU97" s="11">
        <v>178</v>
      </c>
      <c r="AV97" s="96">
        <f t="shared" si="16"/>
        <v>178</v>
      </c>
    </row>
    <row r="98" spans="27:48" ht="12.75">
      <c r="AA98" s="21">
        <v>12</v>
      </c>
      <c r="AB98" s="73">
        <f t="shared" si="12"/>
        <v>1.8849555921538759</v>
      </c>
      <c r="AC98" s="74">
        <f t="shared" si="13"/>
        <v>-3.0901699437494736</v>
      </c>
      <c r="AD98" s="40">
        <f t="shared" si="14"/>
        <v>9.510565162951536</v>
      </c>
      <c r="AI98" s="23">
        <v>12</v>
      </c>
      <c r="AJ98" s="75">
        <f t="shared" si="15"/>
        <v>1.8849555921538759</v>
      </c>
      <c r="AT98" s="11">
        <v>93</v>
      </c>
      <c r="AU98" s="11">
        <v>177</v>
      </c>
      <c r="AV98" s="96">
        <f t="shared" si="16"/>
        <v>177</v>
      </c>
    </row>
    <row r="99" spans="27:48" ht="12.75">
      <c r="AA99" s="21">
        <v>13</v>
      </c>
      <c r="AB99" s="73">
        <f t="shared" si="12"/>
        <v>2.0420352248333655</v>
      </c>
      <c r="AC99" s="74">
        <f t="shared" si="13"/>
        <v>-4.539904997395467</v>
      </c>
      <c r="AD99" s="40">
        <f t="shared" si="14"/>
        <v>8.910065241883679</v>
      </c>
      <c r="AI99" s="23">
        <v>13</v>
      </c>
      <c r="AJ99" s="75">
        <f t="shared" si="15"/>
        <v>2.0420352248333655</v>
      </c>
      <c r="AT99" s="11">
        <v>94</v>
      </c>
      <c r="AU99" s="11">
        <v>176</v>
      </c>
      <c r="AV99" s="96">
        <f t="shared" si="16"/>
        <v>176</v>
      </c>
    </row>
    <row r="100" spans="27:48" ht="12.75">
      <c r="AA100" s="21">
        <v>14</v>
      </c>
      <c r="AB100" s="73">
        <f t="shared" si="12"/>
        <v>2.199114857512855</v>
      </c>
      <c r="AC100" s="74">
        <f t="shared" si="13"/>
        <v>-5.87785252292473</v>
      </c>
      <c r="AD100" s="40">
        <f t="shared" si="14"/>
        <v>8.090169943749475</v>
      </c>
      <c r="AI100" s="23">
        <v>14</v>
      </c>
      <c r="AJ100" s="75">
        <f t="shared" si="15"/>
        <v>2.199114857512855</v>
      </c>
      <c r="AT100" s="11">
        <v>95</v>
      </c>
      <c r="AU100" s="11">
        <v>175</v>
      </c>
      <c r="AV100" s="96">
        <f t="shared" si="16"/>
        <v>175</v>
      </c>
    </row>
    <row r="101" spans="27:48" ht="12.75">
      <c r="AA101" s="21">
        <v>15</v>
      </c>
      <c r="AB101" s="73">
        <f t="shared" si="12"/>
        <v>2.356194490192345</v>
      </c>
      <c r="AC101" s="74">
        <f t="shared" si="13"/>
        <v>-7.071067811865475</v>
      </c>
      <c r="AD101" s="40">
        <f t="shared" si="14"/>
        <v>7.0710678118654755</v>
      </c>
      <c r="AI101" s="23">
        <v>15</v>
      </c>
      <c r="AJ101" s="75">
        <f t="shared" si="15"/>
        <v>2.356194490192345</v>
      </c>
      <c r="AT101" s="11">
        <v>96</v>
      </c>
      <c r="AU101" s="11">
        <v>174</v>
      </c>
      <c r="AV101" s="96">
        <f t="shared" si="16"/>
        <v>174</v>
      </c>
    </row>
    <row r="102" spans="27:48" ht="12.75">
      <c r="AA102" s="21">
        <v>16</v>
      </c>
      <c r="AB102" s="73">
        <f t="shared" si="12"/>
        <v>2.5132741228718345</v>
      </c>
      <c r="AC102" s="74">
        <f t="shared" si="13"/>
        <v>-8.090169943749473</v>
      </c>
      <c r="AD102" s="40">
        <f t="shared" si="14"/>
        <v>5.877852522924733</v>
      </c>
      <c r="AI102" s="23">
        <v>16</v>
      </c>
      <c r="AJ102" s="75">
        <f t="shared" si="15"/>
        <v>2.5132741228718345</v>
      </c>
      <c r="AT102" s="11">
        <v>97</v>
      </c>
      <c r="AU102" s="11">
        <v>173</v>
      </c>
      <c r="AV102" s="96">
        <f t="shared" si="16"/>
        <v>173</v>
      </c>
    </row>
    <row r="103" spans="27:48" ht="12.75">
      <c r="AA103" s="21">
        <v>17</v>
      </c>
      <c r="AB103" s="73">
        <f t="shared" si="12"/>
        <v>2.670353755551324</v>
      </c>
      <c r="AC103" s="74">
        <f t="shared" si="13"/>
        <v>-8.910065241883679</v>
      </c>
      <c r="AD103" s="40">
        <f t="shared" si="14"/>
        <v>4.539904997395468</v>
      </c>
      <c r="AI103" s="23">
        <v>17</v>
      </c>
      <c r="AJ103" s="75">
        <f t="shared" si="15"/>
        <v>2.670353755551324</v>
      </c>
      <c r="AT103" s="11">
        <v>98</v>
      </c>
      <c r="AU103" s="11">
        <v>172</v>
      </c>
      <c r="AV103" s="96">
        <f t="shared" si="16"/>
        <v>172</v>
      </c>
    </row>
    <row r="104" spans="27:48" ht="12.75">
      <c r="AA104" s="21">
        <v>18</v>
      </c>
      <c r="AB104" s="73">
        <f t="shared" si="12"/>
        <v>2.827433388230814</v>
      </c>
      <c r="AC104" s="74">
        <f t="shared" si="13"/>
        <v>-9.510565162951535</v>
      </c>
      <c r="AD104" s="40">
        <f t="shared" si="14"/>
        <v>3.090169943749475</v>
      </c>
      <c r="AI104" s="23">
        <v>18</v>
      </c>
      <c r="AJ104" s="75">
        <f t="shared" si="15"/>
        <v>2.827433388230814</v>
      </c>
      <c r="AT104" s="11">
        <v>99</v>
      </c>
      <c r="AU104" s="11">
        <v>171</v>
      </c>
      <c r="AV104" s="96">
        <f t="shared" si="16"/>
        <v>171</v>
      </c>
    </row>
    <row r="105" spans="27:48" ht="12.75">
      <c r="AA105" s="21">
        <v>19</v>
      </c>
      <c r="AB105" s="73">
        <f t="shared" si="12"/>
        <v>2.9845130209103035</v>
      </c>
      <c r="AC105" s="74">
        <f t="shared" si="13"/>
        <v>-9.876883405951377</v>
      </c>
      <c r="AD105" s="40">
        <f t="shared" si="14"/>
        <v>1.5643446504023097</v>
      </c>
      <c r="AI105" s="23">
        <v>19</v>
      </c>
      <c r="AJ105" s="75">
        <f t="shared" si="15"/>
        <v>2.9845130209103035</v>
      </c>
      <c r="AT105" s="11">
        <v>100</v>
      </c>
      <c r="AU105" s="11">
        <v>170</v>
      </c>
      <c r="AV105" s="96">
        <f t="shared" si="16"/>
        <v>170</v>
      </c>
    </row>
    <row r="106" spans="27:48" ht="12.75">
      <c r="AA106" s="21">
        <v>20</v>
      </c>
      <c r="AB106" s="73">
        <f t="shared" si="12"/>
        <v>3.141592653589793</v>
      </c>
      <c r="AC106" s="74">
        <f t="shared" si="13"/>
        <v>-10</v>
      </c>
      <c r="AD106" s="40">
        <f t="shared" si="14"/>
        <v>1.22514845490862E-15</v>
      </c>
      <c r="AI106" s="23">
        <v>20</v>
      </c>
      <c r="AJ106" s="75">
        <f t="shared" si="15"/>
        <v>3.141592653589793</v>
      </c>
      <c r="AT106" s="11">
        <v>101</v>
      </c>
      <c r="AU106" s="11">
        <v>169</v>
      </c>
      <c r="AV106" s="96">
        <f t="shared" si="16"/>
        <v>169</v>
      </c>
    </row>
    <row r="107" spans="27:48" ht="12.75">
      <c r="AA107" s="21">
        <v>21</v>
      </c>
      <c r="AB107" s="73">
        <f t="shared" si="12"/>
        <v>3.2986722862692828</v>
      </c>
      <c r="AC107" s="74">
        <f t="shared" si="13"/>
        <v>-9.876883405951379</v>
      </c>
      <c r="AD107" s="40">
        <f t="shared" si="14"/>
        <v>-1.5643446504023073</v>
      </c>
      <c r="AI107" s="23">
        <v>21</v>
      </c>
      <c r="AJ107" s="75">
        <f t="shared" si="15"/>
        <v>3.2986722862692828</v>
      </c>
      <c r="AT107" s="11">
        <v>102</v>
      </c>
      <c r="AU107" s="11">
        <v>168</v>
      </c>
      <c r="AV107" s="96">
        <f t="shared" si="16"/>
        <v>168</v>
      </c>
    </row>
    <row r="108" spans="27:48" ht="12.75">
      <c r="AA108" s="21">
        <v>22</v>
      </c>
      <c r="AB108" s="73">
        <f t="shared" si="12"/>
        <v>3.4557519189487724</v>
      </c>
      <c r="AC108" s="74">
        <f t="shared" si="13"/>
        <v>-9.510565162951536</v>
      </c>
      <c r="AD108" s="40">
        <f t="shared" si="14"/>
        <v>-3.0901699437494727</v>
      </c>
      <c r="AI108" s="23">
        <v>22</v>
      </c>
      <c r="AJ108" s="75">
        <f t="shared" si="15"/>
        <v>3.4557519189487724</v>
      </c>
      <c r="AT108" s="11">
        <v>103</v>
      </c>
      <c r="AU108" s="11">
        <v>167</v>
      </c>
      <c r="AV108" s="96">
        <f t="shared" si="16"/>
        <v>167</v>
      </c>
    </row>
    <row r="109" spans="27:48" ht="12.75">
      <c r="AA109" s="21">
        <v>23</v>
      </c>
      <c r="AB109" s="73">
        <f t="shared" si="12"/>
        <v>3.612831551628262</v>
      </c>
      <c r="AC109" s="74">
        <f t="shared" si="13"/>
        <v>-8.910065241883679</v>
      </c>
      <c r="AD109" s="40">
        <f t="shared" si="14"/>
        <v>-4.539904997395467</v>
      </c>
      <c r="AI109" s="23">
        <v>23</v>
      </c>
      <c r="AJ109" s="75">
        <f t="shared" si="15"/>
        <v>3.612831551628262</v>
      </c>
      <c r="AT109" s="11">
        <v>104</v>
      </c>
      <c r="AU109" s="11">
        <v>166</v>
      </c>
      <c r="AV109" s="96">
        <f t="shared" si="16"/>
        <v>166</v>
      </c>
    </row>
    <row r="110" spans="27:48" ht="12.75">
      <c r="AA110" s="21">
        <v>24</v>
      </c>
      <c r="AB110" s="73">
        <f t="shared" si="12"/>
        <v>3.7699111843077517</v>
      </c>
      <c r="AC110" s="74">
        <f t="shared" si="13"/>
        <v>-8.090169943749476</v>
      </c>
      <c r="AD110" s="40">
        <f t="shared" si="14"/>
        <v>-5.87785252292473</v>
      </c>
      <c r="AI110" s="23">
        <v>24</v>
      </c>
      <c r="AJ110" s="75">
        <f t="shared" si="15"/>
        <v>3.7699111843077517</v>
      </c>
      <c r="AT110" s="11">
        <v>105</v>
      </c>
      <c r="AU110" s="11">
        <v>165</v>
      </c>
      <c r="AV110" s="96">
        <f t="shared" si="16"/>
        <v>165</v>
      </c>
    </row>
    <row r="111" spans="27:48" ht="12.75">
      <c r="AA111" s="21">
        <v>25</v>
      </c>
      <c r="AB111" s="73">
        <f t="shared" si="12"/>
        <v>3.9269908169872414</v>
      </c>
      <c r="AC111" s="74">
        <f t="shared" si="13"/>
        <v>-7.071067811865477</v>
      </c>
      <c r="AD111" s="40">
        <f t="shared" si="14"/>
        <v>-7.071067811865475</v>
      </c>
      <c r="AI111" s="23">
        <v>25</v>
      </c>
      <c r="AJ111" s="75">
        <f t="shared" si="15"/>
        <v>3.9269908169872414</v>
      </c>
      <c r="AT111" s="11">
        <v>106</v>
      </c>
      <c r="AU111" s="11">
        <v>164</v>
      </c>
      <c r="AV111" s="96">
        <f t="shared" si="16"/>
        <v>164</v>
      </c>
    </row>
    <row r="112" spans="27:48" ht="12.75">
      <c r="AA112" s="21">
        <v>26</v>
      </c>
      <c r="AB112" s="73">
        <f t="shared" si="12"/>
        <v>4.084070449666731</v>
      </c>
      <c r="AC112" s="74">
        <f t="shared" si="13"/>
        <v>-5.877852522924733</v>
      </c>
      <c r="AD112" s="40">
        <f t="shared" si="14"/>
        <v>-8.090169943749473</v>
      </c>
      <c r="AI112" s="23">
        <v>26</v>
      </c>
      <c r="AJ112" s="75">
        <f t="shared" si="15"/>
        <v>4.084070449666731</v>
      </c>
      <c r="AT112" s="11">
        <v>107</v>
      </c>
      <c r="AU112" s="11">
        <v>163</v>
      </c>
      <c r="AV112" s="96">
        <f t="shared" si="16"/>
        <v>163</v>
      </c>
    </row>
    <row r="113" spans="27:48" ht="12.75">
      <c r="AA113" s="21">
        <v>27</v>
      </c>
      <c r="AB113" s="73">
        <f t="shared" si="12"/>
        <v>4.241150082346221</v>
      </c>
      <c r="AC113" s="74">
        <f t="shared" si="13"/>
        <v>-4.539904997395469</v>
      </c>
      <c r="AD113" s="40">
        <f t="shared" si="14"/>
        <v>-8.910065241883679</v>
      </c>
      <c r="AI113" s="23">
        <v>27</v>
      </c>
      <c r="AJ113" s="75">
        <f t="shared" si="15"/>
        <v>4.241150082346221</v>
      </c>
      <c r="AT113" s="11">
        <v>108</v>
      </c>
      <c r="AU113" s="11">
        <v>162</v>
      </c>
      <c r="AV113" s="96">
        <f t="shared" si="16"/>
        <v>162</v>
      </c>
    </row>
    <row r="114" spans="27:48" ht="12.75">
      <c r="AA114" s="21">
        <v>28</v>
      </c>
      <c r="AB114" s="73">
        <f t="shared" si="12"/>
        <v>4.39822971502571</v>
      </c>
      <c r="AC114" s="74">
        <f t="shared" si="13"/>
        <v>-3.0901699437494754</v>
      </c>
      <c r="AD114" s="40">
        <f t="shared" si="14"/>
        <v>-9.510565162951535</v>
      </c>
      <c r="AI114" s="23">
        <v>28</v>
      </c>
      <c r="AJ114" s="75">
        <f t="shared" si="15"/>
        <v>4.39822971502571</v>
      </c>
      <c r="AT114" s="11">
        <v>109</v>
      </c>
      <c r="AU114" s="11">
        <v>161</v>
      </c>
      <c r="AV114" s="96">
        <f t="shared" si="16"/>
        <v>161</v>
      </c>
    </row>
    <row r="115" spans="27:48" ht="12.75">
      <c r="AA115" s="21">
        <v>29</v>
      </c>
      <c r="AB115" s="73">
        <f t="shared" si="12"/>
        <v>4.5553093477052</v>
      </c>
      <c r="AC115" s="74">
        <f t="shared" si="13"/>
        <v>-1.5643446504023104</v>
      </c>
      <c r="AD115" s="40">
        <f t="shared" si="14"/>
        <v>-9.876883405951377</v>
      </c>
      <c r="AI115" s="23">
        <v>29</v>
      </c>
      <c r="AJ115" s="75">
        <f t="shared" si="15"/>
        <v>4.5553093477052</v>
      </c>
      <c r="AT115" s="11">
        <v>110</v>
      </c>
      <c r="AU115" s="11">
        <v>160</v>
      </c>
      <c r="AV115" s="96">
        <f t="shared" si="16"/>
        <v>160</v>
      </c>
    </row>
    <row r="116" spans="27:48" ht="12.75">
      <c r="AA116" s="21">
        <v>30</v>
      </c>
      <c r="AB116" s="73">
        <f t="shared" si="12"/>
        <v>4.71238898038469</v>
      </c>
      <c r="AC116" s="74">
        <f t="shared" si="13"/>
        <v>-1.83772268236293E-15</v>
      </c>
      <c r="AD116" s="40">
        <f t="shared" si="14"/>
        <v>-10</v>
      </c>
      <c r="AI116" s="23">
        <v>30</v>
      </c>
      <c r="AJ116" s="75">
        <f t="shared" si="15"/>
        <v>4.71238898038469</v>
      </c>
      <c r="AT116" s="11">
        <v>111</v>
      </c>
      <c r="AU116" s="11">
        <v>159</v>
      </c>
      <c r="AV116" s="96">
        <f t="shared" si="16"/>
        <v>159</v>
      </c>
    </row>
    <row r="117" spans="27:48" ht="12.75">
      <c r="AA117" s="21">
        <v>31</v>
      </c>
      <c r="AB117" s="73">
        <f t="shared" si="12"/>
        <v>4.869468613064179</v>
      </c>
      <c r="AC117" s="74">
        <f t="shared" si="13"/>
        <v>1.5643446504023069</v>
      </c>
      <c r="AD117" s="40">
        <f t="shared" si="14"/>
        <v>-9.876883405951379</v>
      </c>
      <c r="AI117" s="23">
        <v>31</v>
      </c>
      <c r="AJ117" s="75">
        <f t="shared" si="15"/>
        <v>4.869468613064179</v>
      </c>
      <c r="AT117" s="11">
        <v>112</v>
      </c>
      <c r="AU117" s="11">
        <v>158</v>
      </c>
      <c r="AV117" s="96">
        <f t="shared" si="16"/>
        <v>158</v>
      </c>
    </row>
    <row r="118" spans="27:48" ht="12.75">
      <c r="AA118" s="21">
        <v>32</v>
      </c>
      <c r="AB118" s="73">
        <f t="shared" si="12"/>
        <v>5.026548245743669</v>
      </c>
      <c r="AC118" s="74">
        <f t="shared" si="13"/>
        <v>3.0901699437494723</v>
      </c>
      <c r="AD118" s="40">
        <f t="shared" si="14"/>
        <v>-9.510565162951536</v>
      </c>
      <c r="AI118" s="23">
        <v>32</v>
      </c>
      <c r="AJ118" s="75">
        <f t="shared" si="15"/>
        <v>5.026548245743669</v>
      </c>
      <c r="AT118" s="11">
        <v>113</v>
      </c>
      <c r="AU118" s="11">
        <v>157</v>
      </c>
      <c r="AV118" s="96">
        <f t="shared" si="16"/>
        <v>157</v>
      </c>
    </row>
    <row r="119" spans="27:48" ht="12.75">
      <c r="AA119" s="21">
        <v>33</v>
      </c>
      <c r="AB119" s="73">
        <f t="shared" si="12"/>
        <v>5.183627878423159</v>
      </c>
      <c r="AC119" s="74">
        <f t="shared" si="13"/>
        <v>4.539904997395467</v>
      </c>
      <c r="AD119" s="40">
        <f t="shared" si="14"/>
        <v>-8.910065241883679</v>
      </c>
      <c r="AI119" s="23">
        <v>33</v>
      </c>
      <c r="AJ119" s="75">
        <f t="shared" si="15"/>
        <v>5.183627878423159</v>
      </c>
      <c r="AT119" s="11">
        <v>114</v>
      </c>
      <c r="AU119" s="11">
        <v>156</v>
      </c>
      <c r="AV119" s="96">
        <f t="shared" si="16"/>
        <v>156</v>
      </c>
    </row>
    <row r="120" spans="27:48" ht="12.75">
      <c r="AA120" s="21">
        <v>34</v>
      </c>
      <c r="AB120" s="73">
        <f t="shared" si="12"/>
        <v>5.340707511102648</v>
      </c>
      <c r="AC120" s="74">
        <f t="shared" si="13"/>
        <v>5.877852522924729</v>
      </c>
      <c r="AD120" s="40">
        <f t="shared" si="14"/>
        <v>-8.090169943749476</v>
      </c>
      <c r="AI120" s="23">
        <v>34</v>
      </c>
      <c r="AJ120" s="75">
        <f t="shared" si="15"/>
        <v>5.340707511102648</v>
      </c>
      <c r="AT120" s="11">
        <v>115</v>
      </c>
      <c r="AU120" s="11">
        <v>155</v>
      </c>
      <c r="AV120" s="96">
        <f t="shared" si="16"/>
        <v>155</v>
      </c>
    </row>
    <row r="121" spans="27:48" ht="12.75">
      <c r="AA121" s="21">
        <v>35</v>
      </c>
      <c r="AB121" s="73">
        <f t="shared" si="12"/>
        <v>5.497787143782138</v>
      </c>
      <c r="AC121" s="74">
        <f t="shared" si="13"/>
        <v>7.071067811865474</v>
      </c>
      <c r="AD121" s="40">
        <f t="shared" si="14"/>
        <v>-7.071067811865477</v>
      </c>
      <c r="AI121" s="23">
        <v>35</v>
      </c>
      <c r="AJ121" s="75">
        <f t="shared" si="15"/>
        <v>5.497787143782138</v>
      </c>
      <c r="AT121" s="11">
        <v>116</v>
      </c>
      <c r="AU121" s="11">
        <v>154</v>
      </c>
      <c r="AV121" s="96">
        <f t="shared" si="16"/>
        <v>154</v>
      </c>
    </row>
    <row r="122" spans="27:48" ht="12.75">
      <c r="AA122" s="21">
        <v>36</v>
      </c>
      <c r="AB122" s="73">
        <f t="shared" si="12"/>
        <v>5.654866776461628</v>
      </c>
      <c r="AC122" s="74">
        <f t="shared" si="13"/>
        <v>8.090169943749473</v>
      </c>
      <c r="AD122" s="40">
        <f t="shared" si="14"/>
        <v>-5.877852522924734</v>
      </c>
      <c r="AI122" s="23">
        <v>36</v>
      </c>
      <c r="AJ122" s="75">
        <f t="shared" si="15"/>
        <v>5.654866776461628</v>
      </c>
      <c r="AT122" s="11">
        <v>117</v>
      </c>
      <c r="AU122" s="11">
        <v>153</v>
      </c>
      <c r="AV122" s="96">
        <f t="shared" si="16"/>
        <v>153</v>
      </c>
    </row>
    <row r="123" spans="27:48" ht="12.75">
      <c r="AA123" s="21">
        <v>37</v>
      </c>
      <c r="AB123" s="73">
        <f t="shared" si="12"/>
        <v>5.811946409141117</v>
      </c>
      <c r="AC123" s="74">
        <f t="shared" si="13"/>
        <v>8.910065241883679</v>
      </c>
      <c r="AD123" s="40">
        <f t="shared" si="14"/>
        <v>-4.539904997395469</v>
      </c>
      <c r="AI123" s="23">
        <v>37</v>
      </c>
      <c r="AJ123" s="75">
        <f t="shared" si="15"/>
        <v>5.811946409141117</v>
      </c>
      <c r="AT123" s="11">
        <v>118</v>
      </c>
      <c r="AU123" s="11">
        <v>152</v>
      </c>
      <c r="AV123" s="96">
        <f t="shared" si="16"/>
        <v>152</v>
      </c>
    </row>
    <row r="124" spans="27:48" ht="12.75">
      <c r="AA124" s="21">
        <v>38</v>
      </c>
      <c r="AB124" s="73">
        <f t="shared" si="12"/>
        <v>5.969026041820607</v>
      </c>
      <c r="AC124" s="74">
        <f t="shared" si="13"/>
        <v>9.510565162951535</v>
      </c>
      <c r="AD124" s="40">
        <f t="shared" si="14"/>
        <v>-3.0901699437494763</v>
      </c>
      <c r="AI124" s="23">
        <v>38</v>
      </c>
      <c r="AJ124" s="75">
        <f t="shared" si="15"/>
        <v>5.969026041820607</v>
      </c>
      <c r="AT124" s="11">
        <v>119</v>
      </c>
      <c r="AU124" s="11">
        <v>151</v>
      </c>
      <c r="AV124" s="96">
        <f t="shared" si="16"/>
        <v>151</v>
      </c>
    </row>
    <row r="125" spans="27:48" ht="12.75">
      <c r="AA125" s="21">
        <v>39</v>
      </c>
      <c r="AB125" s="73">
        <f t="shared" si="12"/>
        <v>6.126105674500097</v>
      </c>
      <c r="AC125" s="74">
        <f t="shared" si="13"/>
        <v>9.876883405951377</v>
      </c>
      <c r="AD125" s="40">
        <f t="shared" si="14"/>
        <v>-1.5643446504023113</v>
      </c>
      <c r="AI125" s="23">
        <v>39</v>
      </c>
      <c r="AJ125" s="75">
        <f t="shared" si="15"/>
        <v>6.126105674500097</v>
      </c>
      <c r="AT125" s="11">
        <v>120</v>
      </c>
      <c r="AU125" s="11">
        <v>150</v>
      </c>
      <c r="AV125" s="96">
        <f t="shared" si="16"/>
        <v>150</v>
      </c>
    </row>
    <row r="126" spans="27:48" ht="12.75">
      <c r="AA126" s="21">
        <v>40</v>
      </c>
      <c r="AB126" s="73">
        <f t="shared" si="12"/>
        <v>6.283185307179586</v>
      </c>
      <c r="AC126" s="74">
        <f t="shared" si="13"/>
        <v>10</v>
      </c>
      <c r="AD126" s="40">
        <f t="shared" si="14"/>
        <v>-2.45029690981724E-15</v>
      </c>
      <c r="AI126" s="23">
        <v>40</v>
      </c>
      <c r="AJ126" s="75">
        <f t="shared" si="15"/>
        <v>6.283185307179586</v>
      </c>
      <c r="AT126" s="11">
        <v>121</v>
      </c>
      <c r="AU126" s="11">
        <v>149</v>
      </c>
      <c r="AV126" s="96">
        <f t="shared" si="16"/>
        <v>149</v>
      </c>
    </row>
    <row r="127" spans="27:48" ht="12.75">
      <c r="AA127" s="38"/>
      <c r="AB127" s="69"/>
      <c r="AC127" s="69"/>
      <c r="AD127" s="51"/>
      <c r="AI127" s="39"/>
      <c r="AJ127" s="70"/>
      <c r="AT127" s="11">
        <v>122</v>
      </c>
      <c r="AU127" s="11">
        <v>148</v>
      </c>
      <c r="AV127" s="96">
        <f t="shared" si="16"/>
        <v>148</v>
      </c>
    </row>
    <row r="128" spans="27:48" ht="12.75">
      <c r="AA128" s="29" t="s">
        <v>19</v>
      </c>
      <c r="AB128" s="69"/>
      <c r="AC128" s="69"/>
      <c r="AD128" s="51"/>
      <c r="AI128" s="30" t="s">
        <v>19</v>
      </c>
      <c r="AJ128" s="70"/>
      <c r="AT128" s="11">
        <v>123</v>
      </c>
      <c r="AU128" s="11">
        <v>147</v>
      </c>
      <c r="AV128" s="96">
        <f t="shared" si="16"/>
        <v>147</v>
      </c>
    </row>
    <row r="129" spans="27:48" ht="12.75">
      <c r="AA129" s="38" t="s">
        <v>18</v>
      </c>
      <c r="AB129" s="81">
        <f>PI()/18</f>
        <v>0.17453292519943295</v>
      </c>
      <c r="AC129" s="58" t="s">
        <v>3</v>
      </c>
      <c r="AD129" s="22" t="s">
        <v>4</v>
      </c>
      <c r="AI129" s="39" t="s">
        <v>18</v>
      </c>
      <c r="AJ129" s="82">
        <f>PI()/18</f>
        <v>0.17453292519943295</v>
      </c>
      <c r="AT129" s="11">
        <v>124</v>
      </c>
      <c r="AU129" s="11">
        <v>146</v>
      </c>
      <c r="AV129" s="96">
        <f t="shared" si="16"/>
        <v>146</v>
      </c>
    </row>
    <row r="130" spans="27:48" ht="12.75">
      <c r="AA130" s="21">
        <v>1</v>
      </c>
      <c r="AB130" s="81">
        <f aca="true" t="shared" si="17" ref="AB130:AB161">AA130*$AB$129</f>
        <v>0.17453292519943295</v>
      </c>
      <c r="AC130" s="74">
        <f aca="true" t="shared" si="18" ref="AC130:AC161">IF($AA130=ROUND($AA130,0),$AB$84*COS(AB130),0)</f>
        <v>9.84807753012208</v>
      </c>
      <c r="AD130" s="40">
        <f aca="true" t="shared" si="19" ref="AD130:AD161">IF($AA130=ROUND($AA130,0),$AB$84*SIN(AB130),0)</f>
        <v>1.7364817766693033</v>
      </c>
      <c r="AI130" s="23">
        <v>1</v>
      </c>
      <c r="AJ130" s="82">
        <f aca="true" t="shared" si="20" ref="AJ130:AJ161">AI130*$AB$129</f>
        <v>0.17453292519943295</v>
      </c>
      <c r="AT130" s="11">
        <v>125</v>
      </c>
      <c r="AU130" s="11">
        <v>145</v>
      </c>
      <c r="AV130" s="96">
        <f t="shared" si="16"/>
        <v>145</v>
      </c>
    </row>
    <row r="131" spans="27:48" ht="12.75">
      <c r="AA131" s="21">
        <v>1.5</v>
      </c>
      <c r="AB131" s="81">
        <f t="shared" si="17"/>
        <v>0.2617993877991494</v>
      </c>
      <c r="AC131" s="74">
        <f t="shared" si="18"/>
        <v>0</v>
      </c>
      <c r="AD131" s="40">
        <f t="shared" si="19"/>
        <v>0</v>
      </c>
      <c r="AI131" s="23">
        <v>1.5</v>
      </c>
      <c r="AJ131" s="82">
        <f t="shared" si="20"/>
        <v>0.2617993877991494</v>
      </c>
      <c r="AT131" s="11">
        <v>126</v>
      </c>
      <c r="AU131" s="11">
        <v>144</v>
      </c>
      <c r="AV131" s="96">
        <f t="shared" si="16"/>
        <v>144</v>
      </c>
    </row>
    <row r="132" spans="27:48" ht="12.75">
      <c r="AA132" s="21">
        <v>2</v>
      </c>
      <c r="AB132" s="81">
        <f t="shared" si="17"/>
        <v>0.3490658503988659</v>
      </c>
      <c r="AC132" s="74">
        <f t="shared" si="18"/>
        <v>9.396926207859085</v>
      </c>
      <c r="AD132" s="40">
        <f t="shared" si="19"/>
        <v>3.420201433256687</v>
      </c>
      <c r="AI132" s="23">
        <v>2</v>
      </c>
      <c r="AJ132" s="82">
        <f t="shared" si="20"/>
        <v>0.3490658503988659</v>
      </c>
      <c r="AT132" s="11">
        <v>127</v>
      </c>
      <c r="AU132" s="11">
        <v>143</v>
      </c>
      <c r="AV132" s="96">
        <f>IF(AU132=ROUND(180-$AL$3,0),180-$AL$3,AU132)</f>
        <v>143</v>
      </c>
    </row>
    <row r="133" spans="27:48" ht="12.75">
      <c r="AA133" s="21">
        <v>2.5</v>
      </c>
      <c r="AB133" s="81">
        <f t="shared" si="17"/>
        <v>0.4363323129985824</v>
      </c>
      <c r="AC133" s="74">
        <f t="shared" si="18"/>
        <v>0</v>
      </c>
      <c r="AD133" s="40">
        <f t="shared" si="19"/>
        <v>0</v>
      </c>
      <c r="AI133" s="23">
        <v>2.5</v>
      </c>
      <c r="AJ133" s="82">
        <f t="shared" si="20"/>
        <v>0.4363323129985824</v>
      </c>
      <c r="AT133" s="11">
        <v>128</v>
      </c>
      <c r="AU133" s="11">
        <v>142</v>
      </c>
      <c r="AV133" s="96">
        <f t="shared" si="16"/>
        <v>142</v>
      </c>
    </row>
    <row r="134" spans="27:48" ht="12.75">
      <c r="AA134" s="21">
        <v>3</v>
      </c>
      <c r="AB134" s="81">
        <f t="shared" si="17"/>
        <v>0.5235987755982988</v>
      </c>
      <c r="AC134" s="74">
        <f t="shared" si="18"/>
        <v>8.660254037844387</v>
      </c>
      <c r="AD134" s="40">
        <f t="shared" si="19"/>
        <v>4.999999999999999</v>
      </c>
      <c r="AI134" s="23">
        <v>3</v>
      </c>
      <c r="AJ134" s="82">
        <f t="shared" si="20"/>
        <v>0.5235987755982988</v>
      </c>
      <c r="AT134" s="11">
        <v>129</v>
      </c>
      <c r="AU134" s="11">
        <v>141</v>
      </c>
      <c r="AV134" s="96">
        <f t="shared" si="16"/>
        <v>141</v>
      </c>
    </row>
    <row r="135" spans="27:48" ht="12.75">
      <c r="AA135" s="21">
        <v>3.5</v>
      </c>
      <c r="AB135" s="81">
        <f t="shared" si="17"/>
        <v>0.6108652381980153</v>
      </c>
      <c r="AC135" s="74">
        <f t="shared" si="18"/>
        <v>0</v>
      </c>
      <c r="AD135" s="40">
        <f t="shared" si="19"/>
        <v>0</v>
      </c>
      <c r="AI135" s="23">
        <v>3.5</v>
      </c>
      <c r="AJ135" s="82">
        <f t="shared" si="20"/>
        <v>0.6108652381980153</v>
      </c>
      <c r="AT135" s="11">
        <v>130</v>
      </c>
      <c r="AU135" s="11">
        <v>140</v>
      </c>
      <c r="AV135" s="96">
        <f t="shared" si="16"/>
        <v>140</v>
      </c>
    </row>
    <row r="136" spans="27:48" ht="12.75">
      <c r="AA136" s="21">
        <v>4</v>
      </c>
      <c r="AB136" s="81">
        <f t="shared" si="17"/>
        <v>0.6981317007977318</v>
      </c>
      <c r="AC136" s="74">
        <f t="shared" si="18"/>
        <v>7.66044443118978</v>
      </c>
      <c r="AD136" s="40">
        <f t="shared" si="19"/>
        <v>6.4278760968653925</v>
      </c>
      <c r="AI136" s="23">
        <v>4</v>
      </c>
      <c r="AJ136" s="82">
        <f t="shared" si="20"/>
        <v>0.6981317007977318</v>
      </c>
      <c r="AT136" s="11">
        <v>131</v>
      </c>
      <c r="AU136" s="11">
        <v>139</v>
      </c>
      <c r="AV136" s="96">
        <f t="shared" si="16"/>
        <v>139</v>
      </c>
    </row>
    <row r="137" spans="27:48" ht="12.75">
      <c r="AA137" s="21">
        <v>4.5</v>
      </c>
      <c r="AB137" s="81">
        <f t="shared" si="17"/>
        <v>0.7853981633974483</v>
      </c>
      <c r="AC137" s="74">
        <f t="shared" si="18"/>
        <v>0</v>
      </c>
      <c r="AD137" s="40">
        <f t="shared" si="19"/>
        <v>0</v>
      </c>
      <c r="AI137" s="23">
        <v>4.5</v>
      </c>
      <c r="AJ137" s="82">
        <f t="shared" si="20"/>
        <v>0.7853981633974483</v>
      </c>
      <c r="AT137" s="11">
        <v>132</v>
      </c>
      <c r="AU137" s="11">
        <v>138</v>
      </c>
      <c r="AV137" s="96">
        <f t="shared" si="16"/>
        <v>138.2</v>
      </c>
    </row>
    <row r="138" spans="27:48" ht="12.75">
      <c r="AA138" s="21">
        <v>5</v>
      </c>
      <c r="AB138" s="81">
        <f t="shared" si="17"/>
        <v>0.8726646259971648</v>
      </c>
      <c r="AC138" s="74">
        <f t="shared" si="18"/>
        <v>6.427876096865393</v>
      </c>
      <c r="AD138" s="40">
        <f t="shared" si="19"/>
        <v>7.66044443118978</v>
      </c>
      <c r="AI138" s="23">
        <v>5</v>
      </c>
      <c r="AJ138" s="82">
        <f t="shared" si="20"/>
        <v>0.8726646259971648</v>
      </c>
      <c r="AT138" s="11">
        <v>133</v>
      </c>
      <c r="AU138" s="11">
        <v>137</v>
      </c>
      <c r="AV138" s="96">
        <f t="shared" si="16"/>
        <v>137</v>
      </c>
    </row>
    <row r="139" spans="27:48" ht="12.75">
      <c r="AA139" s="21">
        <v>5.5</v>
      </c>
      <c r="AB139" s="81">
        <f t="shared" si="17"/>
        <v>0.9599310885968813</v>
      </c>
      <c r="AC139" s="74">
        <f t="shared" si="18"/>
        <v>0</v>
      </c>
      <c r="AD139" s="40">
        <f t="shared" si="19"/>
        <v>0</v>
      </c>
      <c r="AI139" s="23">
        <v>5.5</v>
      </c>
      <c r="AJ139" s="82">
        <f t="shared" si="20"/>
        <v>0.9599310885968813</v>
      </c>
      <c r="AT139" s="11">
        <v>134</v>
      </c>
      <c r="AU139" s="11">
        <v>136</v>
      </c>
      <c r="AV139" s="96">
        <f t="shared" si="16"/>
        <v>136</v>
      </c>
    </row>
    <row r="140" spans="27:48" ht="12.75">
      <c r="AA140" s="21">
        <v>6</v>
      </c>
      <c r="AB140" s="81">
        <f t="shared" si="17"/>
        <v>1.0471975511965976</v>
      </c>
      <c r="AC140" s="74">
        <f t="shared" si="18"/>
        <v>5.000000000000001</v>
      </c>
      <c r="AD140" s="40">
        <f t="shared" si="19"/>
        <v>8.660254037844386</v>
      </c>
      <c r="AI140" s="23">
        <v>6</v>
      </c>
      <c r="AJ140" s="82">
        <f t="shared" si="20"/>
        <v>1.0471975511965976</v>
      </c>
      <c r="AT140" s="11">
        <v>135</v>
      </c>
      <c r="AU140" s="11">
        <v>135</v>
      </c>
      <c r="AV140" s="96">
        <f t="shared" si="16"/>
        <v>135</v>
      </c>
    </row>
    <row r="141" spans="27:48" ht="12.75">
      <c r="AA141" s="21">
        <v>6.5</v>
      </c>
      <c r="AB141" s="81">
        <f t="shared" si="17"/>
        <v>1.1344640137963142</v>
      </c>
      <c r="AC141" s="74">
        <f t="shared" si="18"/>
        <v>0</v>
      </c>
      <c r="AD141" s="40">
        <f t="shared" si="19"/>
        <v>0</v>
      </c>
      <c r="AI141" s="23">
        <v>6.5</v>
      </c>
      <c r="AJ141" s="82">
        <f t="shared" si="20"/>
        <v>1.1344640137963142</v>
      </c>
      <c r="AT141" s="11">
        <v>136</v>
      </c>
      <c r="AU141" s="11">
        <v>134</v>
      </c>
      <c r="AV141" s="96">
        <f t="shared" si="16"/>
        <v>134</v>
      </c>
    </row>
    <row r="142" spans="27:48" ht="12.75">
      <c r="AA142" s="21">
        <v>7</v>
      </c>
      <c r="AB142" s="81">
        <f t="shared" si="17"/>
        <v>1.2217304763960306</v>
      </c>
      <c r="AC142" s="74">
        <f t="shared" si="18"/>
        <v>3.4202014332566884</v>
      </c>
      <c r="AD142" s="40">
        <f t="shared" si="19"/>
        <v>9.396926207859083</v>
      </c>
      <c r="AI142" s="23">
        <v>7</v>
      </c>
      <c r="AJ142" s="82">
        <f t="shared" si="20"/>
        <v>1.2217304763960306</v>
      </c>
      <c r="AT142" s="11">
        <v>137</v>
      </c>
      <c r="AU142" s="11">
        <v>133</v>
      </c>
      <c r="AV142" s="96">
        <f t="shared" si="16"/>
        <v>133</v>
      </c>
    </row>
    <row r="143" spans="27:48" ht="12.75">
      <c r="AA143" s="21">
        <v>7.5</v>
      </c>
      <c r="AB143" s="81">
        <f t="shared" si="17"/>
        <v>1.3089969389957472</v>
      </c>
      <c r="AC143" s="74">
        <f t="shared" si="18"/>
        <v>0</v>
      </c>
      <c r="AD143" s="40">
        <f t="shared" si="19"/>
        <v>0</v>
      </c>
      <c r="AI143" s="23">
        <v>7.5</v>
      </c>
      <c r="AJ143" s="82">
        <f t="shared" si="20"/>
        <v>1.3089969389957472</v>
      </c>
      <c r="AT143" s="11">
        <v>138</v>
      </c>
      <c r="AU143" s="11">
        <v>132</v>
      </c>
      <c r="AV143" s="96">
        <f t="shared" si="16"/>
        <v>132</v>
      </c>
    </row>
    <row r="144" spans="27:48" ht="12.75">
      <c r="AA144" s="21">
        <v>8</v>
      </c>
      <c r="AB144" s="81">
        <f t="shared" si="17"/>
        <v>1.3962634015954636</v>
      </c>
      <c r="AC144" s="74">
        <f t="shared" si="18"/>
        <v>1.7364817766693041</v>
      </c>
      <c r="AD144" s="40">
        <f t="shared" si="19"/>
        <v>9.84807753012208</v>
      </c>
      <c r="AI144" s="23">
        <v>8</v>
      </c>
      <c r="AJ144" s="82">
        <f t="shared" si="20"/>
        <v>1.3962634015954636</v>
      </c>
      <c r="AT144" s="11">
        <v>139</v>
      </c>
      <c r="AU144" s="11">
        <v>131</v>
      </c>
      <c r="AV144" s="96">
        <f t="shared" si="16"/>
        <v>131</v>
      </c>
    </row>
    <row r="145" spans="27:48" ht="12.75">
      <c r="AA145" s="21">
        <v>8.5</v>
      </c>
      <c r="AB145" s="81">
        <f t="shared" si="17"/>
        <v>1.48352986419518</v>
      </c>
      <c r="AC145" s="74">
        <f t="shared" si="18"/>
        <v>0</v>
      </c>
      <c r="AD145" s="40">
        <f t="shared" si="19"/>
        <v>0</v>
      </c>
      <c r="AI145" s="23">
        <v>8.5</v>
      </c>
      <c r="AJ145" s="82">
        <f t="shared" si="20"/>
        <v>1.48352986419518</v>
      </c>
      <c r="AT145" s="11">
        <v>140</v>
      </c>
      <c r="AU145" s="11">
        <v>130</v>
      </c>
      <c r="AV145" s="96">
        <f t="shared" si="16"/>
        <v>130</v>
      </c>
    </row>
    <row r="146" spans="27:48" ht="12.75">
      <c r="AA146" s="21">
        <v>9</v>
      </c>
      <c r="AB146" s="81">
        <f t="shared" si="17"/>
        <v>1.5707963267948966</v>
      </c>
      <c r="AC146" s="74">
        <f t="shared" si="18"/>
        <v>6.1257422745431E-16</v>
      </c>
      <c r="AD146" s="40">
        <f t="shared" si="19"/>
        <v>10</v>
      </c>
      <c r="AI146" s="23">
        <v>9</v>
      </c>
      <c r="AJ146" s="82">
        <f t="shared" si="20"/>
        <v>1.5707963267948966</v>
      </c>
      <c r="AT146" s="11">
        <v>141</v>
      </c>
      <c r="AU146" s="11">
        <v>129</v>
      </c>
      <c r="AV146" s="96">
        <f t="shared" si="16"/>
        <v>129</v>
      </c>
    </row>
    <row r="147" spans="27:48" ht="12.75">
      <c r="AA147" s="21">
        <v>9.5</v>
      </c>
      <c r="AB147" s="81">
        <f t="shared" si="17"/>
        <v>1.658062789394613</v>
      </c>
      <c r="AC147" s="74">
        <f t="shared" si="18"/>
        <v>0</v>
      </c>
      <c r="AD147" s="40">
        <f t="shared" si="19"/>
        <v>0</v>
      </c>
      <c r="AI147" s="23">
        <v>9.5</v>
      </c>
      <c r="AJ147" s="82">
        <f t="shared" si="20"/>
        <v>1.658062789394613</v>
      </c>
      <c r="AT147" s="11">
        <v>142</v>
      </c>
      <c r="AU147" s="11">
        <v>128</v>
      </c>
      <c r="AV147" s="96">
        <f>IF(AU147=ROUND(180-$AL$3,0),180-$AL$3,AU147)</f>
        <v>128</v>
      </c>
    </row>
    <row r="148" spans="27:48" ht="12.75">
      <c r="AA148" s="21">
        <v>10</v>
      </c>
      <c r="AB148" s="81">
        <f t="shared" si="17"/>
        <v>1.7453292519943295</v>
      </c>
      <c r="AC148" s="74">
        <f t="shared" si="18"/>
        <v>-1.736481776669303</v>
      </c>
      <c r="AD148" s="40">
        <f t="shared" si="19"/>
        <v>9.84807753012208</v>
      </c>
      <c r="AI148" s="23">
        <v>10</v>
      </c>
      <c r="AJ148" s="82">
        <f t="shared" si="20"/>
        <v>1.7453292519943295</v>
      </c>
      <c r="AT148" s="11">
        <v>143</v>
      </c>
      <c r="AU148" s="11">
        <v>127</v>
      </c>
      <c r="AV148" s="96">
        <f t="shared" si="16"/>
        <v>127</v>
      </c>
    </row>
    <row r="149" spans="27:48" ht="12.75">
      <c r="AA149" s="21">
        <v>10.5</v>
      </c>
      <c r="AB149" s="81">
        <f t="shared" si="17"/>
        <v>1.832595714594046</v>
      </c>
      <c r="AC149" s="74">
        <f t="shared" si="18"/>
        <v>0</v>
      </c>
      <c r="AD149" s="40">
        <f t="shared" si="19"/>
        <v>0</v>
      </c>
      <c r="AI149" s="23">
        <v>10.5</v>
      </c>
      <c r="AJ149" s="82">
        <f t="shared" si="20"/>
        <v>1.832595714594046</v>
      </c>
      <c r="AT149" s="11">
        <v>144</v>
      </c>
      <c r="AU149" s="11">
        <v>126</v>
      </c>
      <c r="AV149" s="96">
        <f t="shared" si="16"/>
        <v>126</v>
      </c>
    </row>
    <row r="150" spans="27:48" ht="12.75">
      <c r="AA150" s="21">
        <v>11</v>
      </c>
      <c r="AB150" s="81">
        <f t="shared" si="17"/>
        <v>1.9198621771937625</v>
      </c>
      <c r="AC150" s="74">
        <f t="shared" si="18"/>
        <v>-3.420201433256687</v>
      </c>
      <c r="AD150" s="40">
        <f t="shared" si="19"/>
        <v>9.396926207859085</v>
      </c>
      <c r="AI150" s="23">
        <v>11</v>
      </c>
      <c r="AJ150" s="82">
        <f t="shared" si="20"/>
        <v>1.9198621771937625</v>
      </c>
      <c r="AT150" s="11">
        <v>145</v>
      </c>
      <c r="AU150" s="11">
        <v>125</v>
      </c>
      <c r="AV150" s="96">
        <f t="shared" si="16"/>
        <v>125</v>
      </c>
    </row>
    <row r="151" spans="27:48" ht="12.75">
      <c r="AA151" s="21">
        <v>11.5</v>
      </c>
      <c r="AB151" s="81">
        <f t="shared" si="17"/>
        <v>2.007128639793479</v>
      </c>
      <c r="AC151" s="74">
        <f t="shared" si="18"/>
        <v>0</v>
      </c>
      <c r="AD151" s="40">
        <f t="shared" si="19"/>
        <v>0</v>
      </c>
      <c r="AI151" s="23">
        <v>11.5</v>
      </c>
      <c r="AJ151" s="82">
        <f t="shared" si="20"/>
        <v>2.007128639793479</v>
      </c>
      <c r="AT151" s="11">
        <v>146</v>
      </c>
      <c r="AU151" s="11">
        <v>124</v>
      </c>
      <c r="AV151" s="96">
        <f t="shared" si="16"/>
        <v>124</v>
      </c>
    </row>
    <row r="152" spans="27:48" ht="12.75">
      <c r="AA152" s="21">
        <v>12</v>
      </c>
      <c r="AB152" s="81">
        <f t="shared" si="17"/>
        <v>2.0943951023931953</v>
      </c>
      <c r="AC152" s="74">
        <f t="shared" si="18"/>
        <v>-4.999999999999998</v>
      </c>
      <c r="AD152" s="40">
        <f t="shared" si="19"/>
        <v>8.660254037844387</v>
      </c>
      <c r="AI152" s="23">
        <v>12</v>
      </c>
      <c r="AJ152" s="82">
        <f t="shared" si="20"/>
        <v>2.0943951023931953</v>
      </c>
      <c r="AT152" s="11">
        <v>147</v>
      </c>
      <c r="AU152" s="11">
        <v>123</v>
      </c>
      <c r="AV152" s="96">
        <f t="shared" si="16"/>
        <v>123</v>
      </c>
    </row>
    <row r="153" spans="27:48" ht="12.75">
      <c r="AA153" s="21">
        <v>12.5</v>
      </c>
      <c r="AB153" s="81">
        <f t="shared" si="17"/>
        <v>2.1816615649929116</v>
      </c>
      <c r="AC153" s="74">
        <f t="shared" si="18"/>
        <v>0</v>
      </c>
      <c r="AD153" s="40">
        <f t="shared" si="19"/>
        <v>0</v>
      </c>
      <c r="AI153" s="23">
        <v>12.5</v>
      </c>
      <c r="AJ153" s="82">
        <f t="shared" si="20"/>
        <v>2.1816615649929116</v>
      </c>
      <c r="AT153" s="11">
        <v>148</v>
      </c>
      <c r="AU153" s="11">
        <v>122</v>
      </c>
      <c r="AV153" s="96">
        <f t="shared" si="16"/>
        <v>122</v>
      </c>
    </row>
    <row r="154" spans="27:48" ht="12.75">
      <c r="AA154" s="21">
        <v>13</v>
      </c>
      <c r="AB154" s="81">
        <f t="shared" si="17"/>
        <v>2.2689280275926285</v>
      </c>
      <c r="AC154" s="74">
        <f t="shared" si="18"/>
        <v>-6.427876096865393</v>
      </c>
      <c r="AD154" s="40">
        <f t="shared" si="19"/>
        <v>7.66044443118978</v>
      </c>
      <c r="AI154" s="23">
        <v>13</v>
      </c>
      <c r="AJ154" s="82">
        <f t="shared" si="20"/>
        <v>2.2689280275926285</v>
      </c>
      <c r="AT154" s="11">
        <v>149</v>
      </c>
      <c r="AU154" s="11">
        <v>121</v>
      </c>
      <c r="AV154" s="96">
        <f t="shared" si="16"/>
        <v>121</v>
      </c>
    </row>
    <row r="155" spans="27:48" ht="12.75">
      <c r="AA155" s="21">
        <v>13.5</v>
      </c>
      <c r="AB155" s="81">
        <f t="shared" si="17"/>
        <v>2.356194490192345</v>
      </c>
      <c r="AC155" s="74">
        <f t="shared" si="18"/>
        <v>0</v>
      </c>
      <c r="AD155" s="40">
        <f t="shared" si="19"/>
        <v>0</v>
      </c>
      <c r="AI155" s="23">
        <v>13.5</v>
      </c>
      <c r="AJ155" s="82">
        <f t="shared" si="20"/>
        <v>2.356194490192345</v>
      </c>
      <c r="AT155" s="11">
        <v>150</v>
      </c>
      <c r="AU155" s="11">
        <v>120</v>
      </c>
      <c r="AV155" s="96">
        <f t="shared" si="16"/>
        <v>120</v>
      </c>
    </row>
    <row r="156" spans="27:48" ht="12.75">
      <c r="AA156" s="21">
        <v>14</v>
      </c>
      <c r="AB156" s="81">
        <f t="shared" si="17"/>
        <v>2.443460952792061</v>
      </c>
      <c r="AC156" s="74">
        <f t="shared" si="18"/>
        <v>-7.660444431189779</v>
      </c>
      <c r="AD156" s="40">
        <f t="shared" si="19"/>
        <v>6.427876096865395</v>
      </c>
      <c r="AI156" s="23">
        <v>14</v>
      </c>
      <c r="AJ156" s="82">
        <f t="shared" si="20"/>
        <v>2.443460952792061</v>
      </c>
      <c r="AT156" s="11">
        <v>151</v>
      </c>
      <c r="AU156" s="11">
        <v>119</v>
      </c>
      <c r="AV156" s="96">
        <f t="shared" si="16"/>
        <v>119</v>
      </c>
    </row>
    <row r="157" spans="27:48" ht="12.75">
      <c r="AA157" s="21">
        <v>14.5</v>
      </c>
      <c r="AB157" s="81">
        <f t="shared" si="17"/>
        <v>2.5307274153917776</v>
      </c>
      <c r="AC157" s="74">
        <f t="shared" si="18"/>
        <v>0</v>
      </c>
      <c r="AD157" s="40">
        <f t="shared" si="19"/>
        <v>0</v>
      </c>
      <c r="AI157" s="23">
        <v>14.5</v>
      </c>
      <c r="AJ157" s="82">
        <f t="shared" si="20"/>
        <v>2.5307274153917776</v>
      </c>
      <c r="AT157" s="11">
        <v>152</v>
      </c>
      <c r="AU157" s="11">
        <v>118</v>
      </c>
      <c r="AV157" s="96">
        <f t="shared" si="16"/>
        <v>118</v>
      </c>
    </row>
    <row r="158" spans="27:48" ht="12.75">
      <c r="AA158" s="21">
        <v>15</v>
      </c>
      <c r="AB158" s="81">
        <f t="shared" si="17"/>
        <v>2.6179938779914944</v>
      </c>
      <c r="AC158" s="74">
        <f t="shared" si="18"/>
        <v>-8.660254037844387</v>
      </c>
      <c r="AD158" s="40">
        <f t="shared" si="19"/>
        <v>4.999999999999999</v>
      </c>
      <c r="AI158" s="23">
        <v>15</v>
      </c>
      <c r="AJ158" s="82">
        <f t="shared" si="20"/>
        <v>2.6179938779914944</v>
      </c>
      <c r="AT158" s="11">
        <v>153</v>
      </c>
      <c r="AU158" s="11">
        <v>117</v>
      </c>
      <c r="AV158" s="96">
        <f t="shared" si="16"/>
        <v>117</v>
      </c>
    </row>
    <row r="159" spans="27:48" ht="12.75">
      <c r="AA159" s="21">
        <v>15.5</v>
      </c>
      <c r="AB159" s="81">
        <f t="shared" si="17"/>
        <v>2.705260340591211</v>
      </c>
      <c r="AC159" s="74">
        <f t="shared" si="18"/>
        <v>0</v>
      </c>
      <c r="AD159" s="40">
        <f t="shared" si="19"/>
        <v>0</v>
      </c>
      <c r="AI159" s="23">
        <v>15.5</v>
      </c>
      <c r="AJ159" s="82">
        <f t="shared" si="20"/>
        <v>2.705260340591211</v>
      </c>
      <c r="AT159" s="11">
        <v>154</v>
      </c>
      <c r="AU159" s="11">
        <v>116</v>
      </c>
      <c r="AV159" s="96">
        <f t="shared" si="16"/>
        <v>116</v>
      </c>
    </row>
    <row r="160" spans="27:48" ht="12.75">
      <c r="AA160" s="21">
        <v>16</v>
      </c>
      <c r="AB160" s="81">
        <f t="shared" si="17"/>
        <v>2.792526803190927</v>
      </c>
      <c r="AC160" s="74">
        <f t="shared" si="18"/>
        <v>-9.396926207859083</v>
      </c>
      <c r="AD160" s="40">
        <f t="shared" si="19"/>
        <v>3.420201433256689</v>
      </c>
      <c r="AI160" s="23">
        <v>16</v>
      </c>
      <c r="AJ160" s="82">
        <f t="shared" si="20"/>
        <v>2.792526803190927</v>
      </c>
      <c r="AT160" s="11">
        <v>155</v>
      </c>
      <c r="AU160" s="11">
        <v>115</v>
      </c>
      <c r="AV160" s="96">
        <f>IF(AU160=ROUND(180-$AL$3,0),180-$AL$3,AU160)</f>
        <v>115</v>
      </c>
    </row>
    <row r="161" spans="27:48" ht="12.75">
      <c r="AA161" s="21">
        <v>16.5</v>
      </c>
      <c r="AB161" s="81">
        <f t="shared" si="17"/>
        <v>2.8797932657906435</v>
      </c>
      <c r="AC161" s="74">
        <f t="shared" si="18"/>
        <v>0</v>
      </c>
      <c r="AD161" s="40">
        <f t="shared" si="19"/>
        <v>0</v>
      </c>
      <c r="AI161" s="23">
        <v>16.5</v>
      </c>
      <c r="AJ161" s="82">
        <f t="shared" si="20"/>
        <v>2.8797932657906435</v>
      </c>
      <c r="AT161" s="11">
        <v>156</v>
      </c>
      <c r="AU161" s="11">
        <v>114</v>
      </c>
      <c r="AV161" s="96">
        <f t="shared" si="16"/>
        <v>114</v>
      </c>
    </row>
    <row r="162" spans="27:48" ht="12.75">
      <c r="AA162" s="21">
        <v>17</v>
      </c>
      <c r="AB162" s="81">
        <f aca="true" t="shared" si="21" ref="AB162:AB193">AA162*$AB$129</f>
        <v>2.96705972839036</v>
      </c>
      <c r="AC162" s="74">
        <f aca="true" t="shared" si="22" ref="AC162:AC193">IF($AA162=ROUND($AA162,0),$AB$84*COS(AB162),0)</f>
        <v>-9.84807753012208</v>
      </c>
      <c r="AD162" s="40">
        <f aca="true" t="shared" si="23" ref="AD162:AD193">IF($AA162=ROUND($AA162,0),$AB$84*SIN(AB162),0)</f>
        <v>1.736481776669307</v>
      </c>
      <c r="AI162" s="23">
        <v>17</v>
      </c>
      <c r="AJ162" s="82">
        <f aca="true" t="shared" si="24" ref="AJ162:AJ193">AI162*$AB$129</f>
        <v>2.96705972839036</v>
      </c>
      <c r="AT162" s="11">
        <v>157</v>
      </c>
      <c r="AU162" s="11">
        <v>113</v>
      </c>
      <c r="AV162" s="96">
        <f aca="true" t="shared" si="25" ref="AV162:AV181">IF(AU162=ROUND(180-$AL$3,0),180-$AL$3,AU162)</f>
        <v>113</v>
      </c>
    </row>
    <row r="163" spans="27:48" ht="12.75">
      <c r="AA163" s="21">
        <v>17.5</v>
      </c>
      <c r="AB163" s="81">
        <f t="shared" si="21"/>
        <v>3.0543261909900767</v>
      </c>
      <c r="AC163" s="74">
        <f t="shared" si="22"/>
        <v>0</v>
      </c>
      <c r="AD163" s="40">
        <f t="shared" si="23"/>
        <v>0</v>
      </c>
      <c r="AI163" s="23">
        <v>17.5</v>
      </c>
      <c r="AJ163" s="82">
        <f t="shared" si="24"/>
        <v>3.0543261909900767</v>
      </c>
      <c r="AT163" s="11">
        <v>158</v>
      </c>
      <c r="AU163" s="11">
        <v>112</v>
      </c>
      <c r="AV163" s="96">
        <f t="shared" si="25"/>
        <v>112</v>
      </c>
    </row>
    <row r="164" spans="27:48" ht="12.75">
      <c r="AA164" s="21">
        <v>18</v>
      </c>
      <c r="AB164" s="81">
        <f t="shared" si="21"/>
        <v>3.141592653589793</v>
      </c>
      <c r="AC164" s="74">
        <f t="shared" si="22"/>
        <v>-10</v>
      </c>
      <c r="AD164" s="40">
        <f t="shared" si="23"/>
        <v>1.22514845490862E-15</v>
      </c>
      <c r="AI164" s="23">
        <v>18</v>
      </c>
      <c r="AJ164" s="82">
        <f t="shared" si="24"/>
        <v>3.141592653589793</v>
      </c>
      <c r="AT164" s="11">
        <v>159</v>
      </c>
      <c r="AU164" s="11">
        <v>111</v>
      </c>
      <c r="AV164" s="96">
        <f t="shared" si="25"/>
        <v>111</v>
      </c>
    </row>
    <row r="165" spans="27:48" ht="12.75">
      <c r="AA165" s="21">
        <v>18.5</v>
      </c>
      <c r="AB165" s="81">
        <f t="shared" si="21"/>
        <v>3.2288591161895095</v>
      </c>
      <c r="AC165" s="74">
        <f t="shared" si="22"/>
        <v>0</v>
      </c>
      <c r="AD165" s="40">
        <f t="shared" si="23"/>
        <v>0</v>
      </c>
      <c r="AI165" s="23">
        <v>18.5</v>
      </c>
      <c r="AJ165" s="82">
        <f t="shared" si="24"/>
        <v>3.2288591161895095</v>
      </c>
      <c r="AT165" s="11">
        <v>160</v>
      </c>
      <c r="AU165" s="11">
        <v>110</v>
      </c>
      <c r="AV165" s="96">
        <f t="shared" si="25"/>
        <v>110</v>
      </c>
    </row>
    <row r="166" spans="27:48" ht="12.75">
      <c r="AA166" s="21">
        <v>19</v>
      </c>
      <c r="AB166" s="81">
        <f t="shared" si="21"/>
        <v>3.316125578789226</v>
      </c>
      <c r="AC166" s="74">
        <f t="shared" si="22"/>
        <v>-9.848077530122081</v>
      </c>
      <c r="AD166" s="40">
        <f t="shared" si="23"/>
        <v>-1.7364817766693004</v>
      </c>
      <c r="AI166" s="23">
        <v>19</v>
      </c>
      <c r="AJ166" s="82">
        <f t="shared" si="24"/>
        <v>3.316125578789226</v>
      </c>
      <c r="AT166" s="11">
        <v>161</v>
      </c>
      <c r="AU166" s="11">
        <v>109</v>
      </c>
      <c r="AV166" s="96">
        <f t="shared" si="25"/>
        <v>109</v>
      </c>
    </row>
    <row r="167" spans="27:48" ht="12.75">
      <c r="AA167" s="21">
        <v>19.5</v>
      </c>
      <c r="AB167" s="81">
        <f t="shared" si="21"/>
        <v>3.4033920413889427</v>
      </c>
      <c r="AC167" s="74">
        <f t="shared" si="22"/>
        <v>0</v>
      </c>
      <c r="AD167" s="40">
        <f t="shared" si="23"/>
        <v>0</v>
      </c>
      <c r="AI167" s="23">
        <v>19.5</v>
      </c>
      <c r="AJ167" s="82">
        <f t="shared" si="24"/>
        <v>3.4033920413889427</v>
      </c>
      <c r="AT167" s="11">
        <v>162</v>
      </c>
      <c r="AU167" s="11">
        <v>108</v>
      </c>
      <c r="AV167" s="96">
        <f t="shared" si="25"/>
        <v>108</v>
      </c>
    </row>
    <row r="168" spans="27:48" ht="12.75">
      <c r="AA168" s="21">
        <v>20</v>
      </c>
      <c r="AB168" s="81">
        <f t="shared" si="21"/>
        <v>3.490658503988659</v>
      </c>
      <c r="AC168" s="74">
        <f t="shared" si="22"/>
        <v>-9.396926207859085</v>
      </c>
      <c r="AD168" s="40">
        <f t="shared" si="23"/>
        <v>-3.4202014332566866</v>
      </c>
      <c r="AI168" s="23">
        <v>20</v>
      </c>
      <c r="AJ168" s="82">
        <f t="shared" si="24"/>
        <v>3.490658503988659</v>
      </c>
      <c r="AT168" s="11">
        <v>163</v>
      </c>
      <c r="AU168" s="11">
        <v>107</v>
      </c>
      <c r="AV168" s="96">
        <f t="shared" si="25"/>
        <v>107</v>
      </c>
    </row>
    <row r="169" spans="27:48" ht="12.75">
      <c r="AA169" s="21">
        <v>20.5</v>
      </c>
      <c r="AB169" s="81">
        <f t="shared" si="21"/>
        <v>3.5779249665883754</v>
      </c>
      <c r="AC169" s="74">
        <f t="shared" si="22"/>
        <v>0</v>
      </c>
      <c r="AD169" s="40">
        <f t="shared" si="23"/>
        <v>0</v>
      </c>
      <c r="AI169" s="23">
        <v>20.5</v>
      </c>
      <c r="AJ169" s="82">
        <f t="shared" si="24"/>
        <v>3.5779249665883754</v>
      </c>
      <c r="AT169" s="11">
        <v>164</v>
      </c>
      <c r="AU169" s="11">
        <v>106</v>
      </c>
      <c r="AV169" s="96">
        <f t="shared" si="25"/>
        <v>106</v>
      </c>
    </row>
    <row r="170" spans="27:48" ht="12.75">
      <c r="AA170" s="21">
        <v>21</v>
      </c>
      <c r="AB170" s="81">
        <f t="shared" si="21"/>
        <v>3.665191429188092</v>
      </c>
      <c r="AC170" s="74">
        <f t="shared" si="22"/>
        <v>-8.660254037844389</v>
      </c>
      <c r="AD170" s="40">
        <f t="shared" si="23"/>
        <v>-4.999999999999997</v>
      </c>
      <c r="AI170" s="23">
        <v>21</v>
      </c>
      <c r="AJ170" s="82">
        <f t="shared" si="24"/>
        <v>3.665191429188092</v>
      </c>
      <c r="AT170" s="11">
        <v>165</v>
      </c>
      <c r="AU170" s="11">
        <v>105</v>
      </c>
      <c r="AV170" s="96">
        <f t="shared" si="25"/>
        <v>105</v>
      </c>
    </row>
    <row r="171" spans="27:48" ht="12.75">
      <c r="AA171" s="21">
        <v>21.5</v>
      </c>
      <c r="AB171" s="81">
        <f t="shared" si="21"/>
        <v>3.752457891787808</v>
      </c>
      <c r="AC171" s="74">
        <f t="shared" si="22"/>
        <v>0</v>
      </c>
      <c r="AD171" s="40">
        <f t="shared" si="23"/>
        <v>0</v>
      </c>
      <c r="AI171" s="23">
        <v>21.5</v>
      </c>
      <c r="AJ171" s="82">
        <f t="shared" si="24"/>
        <v>3.752457891787808</v>
      </c>
      <c r="AT171" s="11">
        <v>166</v>
      </c>
      <c r="AU171" s="11">
        <v>104</v>
      </c>
      <c r="AV171" s="96">
        <f t="shared" si="25"/>
        <v>104</v>
      </c>
    </row>
    <row r="172" spans="27:48" ht="12.75">
      <c r="AA172" s="21">
        <v>22</v>
      </c>
      <c r="AB172" s="81">
        <f t="shared" si="21"/>
        <v>3.839724354387525</v>
      </c>
      <c r="AC172" s="74">
        <f t="shared" si="22"/>
        <v>-7.66044443118978</v>
      </c>
      <c r="AD172" s="40">
        <f t="shared" si="23"/>
        <v>-6.4278760968653925</v>
      </c>
      <c r="AI172" s="23">
        <v>22</v>
      </c>
      <c r="AJ172" s="82">
        <f t="shared" si="24"/>
        <v>3.839724354387525</v>
      </c>
      <c r="AT172" s="11">
        <v>167</v>
      </c>
      <c r="AU172" s="11">
        <v>103</v>
      </c>
      <c r="AV172" s="96">
        <f t="shared" si="25"/>
        <v>103</v>
      </c>
    </row>
    <row r="173" spans="27:48" ht="12.75">
      <c r="AA173" s="21">
        <v>22.5</v>
      </c>
      <c r="AB173" s="81">
        <f t="shared" si="21"/>
        <v>3.9269908169872414</v>
      </c>
      <c r="AC173" s="74">
        <f t="shared" si="22"/>
        <v>0</v>
      </c>
      <c r="AD173" s="40">
        <f t="shared" si="23"/>
        <v>0</v>
      </c>
      <c r="AI173" s="23">
        <v>22.5</v>
      </c>
      <c r="AJ173" s="82">
        <f t="shared" si="24"/>
        <v>3.9269908169872414</v>
      </c>
      <c r="AT173" s="11">
        <v>168</v>
      </c>
      <c r="AU173" s="11">
        <v>102</v>
      </c>
      <c r="AV173" s="96">
        <f t="shared" si="25"/>
        <v>102</v>
      </c>
    </row>
    <row r="174" spans="27:48" ht="12.75">
      <c r="AA174" s="21">
        <v>23</v>
      </c>
      <c r="AB174" s="81">
        <f t="shared" si="21"/>
        <v>4.014257279586958</v>
      </c>
      <c r="AC174" s="74">
        <f t="shared" si="22"/>
        <v>-6.427876096865395</v>
      </c>
      <c r="AD174" s="40">
        <f t="shared" si="23"/>
        <v>-7.660444431189779</v>
      </c>
      <c r="AI174" s="23">
        <v>23</v>
      </c>
      <c r="AJ174" s="82">
        <f t="shared" si="24"/>
        <v>4.014257279586958</v>
      </c>
      <c r="AT174" s="11">
        <v>169</v>
      </c>
      <c r="AU174" s="11">
        <v>101</v>
      </c>
      <c r="AV174" s="96">
        <f t="shared" si="25"/>
        <v>101</v>
      </c>
    </row>
    <row r="175" spans="27:48" ht="12.75">
      <c r="AA175" s="21">
        <v>23.5</v>
      </c>
      <c r="AB175" s="81">
        <f t="shared" si="21"/>
        <v>4.101523742186674</v>
      </c>
      <c r="AC175" s="74">
        <f t="shared" si="22"/>
        <v>0</v>
      </c>
      <c r="AD175" s="40">
        <f t="shared" si="23"/>
        <v>0</v>
      </c>
      <c r="AI175" s="23">
        <v>23.5</v>
      </c>
      <c r="AJ175" s="82">
        <f t="shared" si="24"/>
        <v>4.101523742186674</v>
      </c>
      <c r="AT175" s="11">
        <v>170</v>
      </c>
      <c r="AU175" s="11">
        <v>100</v>
      </c>
      <c r="AV175" s="96">
        <f t="shared" si="25"/>
        <v>100</v>
      </c>
    </row>
    <row r="176" spans="27:48" ht="12.75">
      <c r="AA176" s="21">
        <v>24</v>
      </c>
      <c r="AB176" s="81">
        <f t="shared" si="21"/>
        <v>4.1887902047863905</v>
      </c>
      <c r="AC176" s="74">
        <f t="shared" si="22"/>
        <v>-5.000000000000004</v>
      </c>
      <c r="AD176" s="40">
        <f t="shared" si="23"/>
        <v>-8.660254037844384</v>
      </c>
      <c r="AI176" s="23">
        <v>24</v>
      </c>
      <c r="AJ176" s="82">
        <f t="shared" si="24"/>
        <v>4.1887902047863905</v>
      </c>
      <c r="AT176" s="11">
        <v>171</v>
      </c>
      <c r="AU176" s="11">
        <v>99</v>
      </c>
      <c r="AV176" s="96">
        <f t="shared" si="25"/>
        <v>99</v>
      </c>
    </row>
    <row r="177" spans="27:48" ht="12.75">
      <c r="AA177" s="21">
        <v>24.5</v>
      </c>
      <c r="AB177" s="81">
        <f t="shared" si="21"/>
        <v>4.276056667386107</v>
      </c>
      <c r="AC177" s="74">
        <f t="shared" si="22"/>
        <v>0</v>
      </c>
      <c r="AD177" s="40">
        <f t="shared" si="23"/>
        <v>0</v>
      </c>
      <c r="AI177" s="23">
        <v>24.5</v>
      </c>
      <c r="AJ177" s="82">
        <f t="shared" si="24"/>
        <v>4.276056667386107</v>
      </c>
      <c r="AT177" s="11">
        <v>172</v>
      </c>
      <c r="AU177" s="11">
        <v>98</v>
      </c>
      <c r="AV177" s="96">
        <f t="shared" si="25"/>
        <v>98</v>
      </c>
    </row>
    <row r="178" spans="27:48" ht="12.75">
      <c r="AA178" s="21">
        <v>25</v>
      </c>
      <c r="AB178" s="81">
        <f t="shared" si="21"/>
        <v>4.363323129985823</v>
      </c>
      <c r="AC178" s="74">
        <f t="shared" si="22"/>
        <v>-3.4202014332566937</v>
      </c>
      <c r="AD178" s="40">
        <f t="shared" si="23"/>
        <v>-9.396926207859082</v>
      </c>
      <c r="AI178" s="23">
        <v>25</v>
      </c>
      <c r="AJ178" s="82">
        <f t="shared" si="24"/>
        <v>4.363323129985823</v>
      </c>
      <c r="AT178" s="11">
        <v>173</v>
      </c>
      <c r="AU178" s="11">
        <v>97</v>
      </c>
      <c r="AV178" s="96">
        <f t="shared" si="25"/>
        <v>97</v>
      </c>
    </row>
    <row r="179" spans="27:48" ht="12.75">
      <c r="AA179" s="21">
        <v>25.5</v>
      </c>
      <c r="AB179" s="81">
        <f t="shared" si="21"/>
        <v>4.4505895925855405</v>
      </c>
      <c r="AC179" s="74">
        <f t="shared" si="22"/>
        <v>0</v>
      </c>
      <c r="AD179" s="40">
        <f t="shared" si="23"/>
        <v>0</v>
      </c>
      <c r="AI179" s="23">
        <v>25.5</v>
      </c>
      <c r="AJ179" s="82">
        <f t="shared" si="24"/>
        <v>4.4505895925855405</v>
      </c>
      <c r="AT179" s="11">
        <v>174</v>
      </c>
      <c r="AU179" s="11">
        <v>96</v>
      </c>
      <c r="AV179" s="96">
        <f t="shared" si="25"/>
        <v>96</v>
      </c>
    </row>
    <row r="180" spans="27:48" ht="12.75">
      <c r="AA180" s="21">
        <v>26</v>
      </c>
      <c r="AB180" s="81">
        <f t="shared" si="21"/>
        <v>4.537856055185257</v>
      </c>
      <c r="AC180" s="74">
        <f t="shared" si="22"/>
        <v>-1.7364817766693033</v>
      </c>
      <c r="AD180" s="40">
        <f t="shared" si="23"/>
        <v>-9.84807753012208</v>
      </c>
      <c r="AI180" s="23">
        <v>26</v>
      </c>
      <c r="AJ180" s="82">
        <f t="shared" si="24"/>
        <v>4.537856055185257</v>
      </c>
      <c r="AT180" s="11">
        <v>175</v>
      </c>
      <c r="AU180" s="11">
        <v>95</v>
      </c>
      <c r="AV180" s="96">
        <f t="shared" si="25"/>
        <v>95</v>
      </c>
    </row>
    <row r="181" spans="27:48" ht="12.75">
      <c r="AA181" s="21">
        <v>26.5</v>
      </c>
      <c r="AB181" s="81">
        <f t="shared" si="21"/>
        <v>4.625122517784973</v>
      </c>
      <c r="AC181" s="74">
        <f t="shared" si="22"/>
        <v>0</v>
      </c>
      <c r="AD181" s="40">
        <f t="shared" si="23"/>
        <v>0</v>
      </c>
      <c r="AI181" s="23">
        <v>26.5</v>
      </c>
      <c r="AJ181" s="82">
        <f t="shared" si="24"/>
        <v>4.625122517784973</v>
      </c>
      <c r="AT181" s="11">
        <v>176</v>
      </c>
      <c r="AU181" s="11">
        <v>94</v>
      </c>
      <c r="AV181" s="96">
        <f t="shared" si="25"/>
        <v>94</v>
      </c>
    </row>
    <row r="182" spans="27:48" ht="12.75">
      <c r="AA182" s="21">
        <v>27</v>
      </c>
      <c r="AB182" s="81">
        <f t="shared" si="21"/>
        <v>4.71238898038469</v>
      </c>
      <c r="AC182" s="74">
        <f t="shared" si="22"/>
        <v>-1.83772268236293E-15</v>
      </c>
      <c r="AD182" s="40">
        <f t="shared" si="23"/>
        <v>-10</v>
      </c>
      <c r="AI182" s="23">
        <v>27</v>
      </c>
      <c r="AJ182" s="82">
        <f t="shared" si="24"/>
        <v>4.71238898038469</v>
      </c>
      <c r="AT182" s="11">
        <v>177</v>
      </c>
      <c r="AU182" s="11">
        <v>93</v>
      </c>
      <c r="AV182" s="96">
        <f>IF(AU182=ROUND(180-$AL$3,0),180-$AL$3,AU182)</f>
        <v>93</v>
      </c>
    </row>
    <row r="183" spans="27:48" ht="12.75">
      <c r="AA183" s="21">
        <v>27.5</v>
      </c>
      <c r="AB183" s="81">
        <f t="shared" si="21"/>
        <v>4.799655442984406</v>
      </c>
      <c r="AC183" s="74">
        <f t="shared" si="22"/>
        <v>0</v>
      </c>
      <c r="AD183" s="40">
        <f t="shared" si="23"/>
        <v>0</v>
      </c>
      <c r="AI183" s="23">
        <v>27.5</v>
      </c>
      <c r="AJ183" s="82">
        <f t="shared" si="24"/>
        <v>4.799655442984406</v>
      </c>
      <c r="AT183" s="11">
        <v>178</v>
      </c>
      <c r="AU183" s="11">
        <v>92</v>
      </c>
      <c r="AV183" s="96">
        <f>IF(AU183=ROUND(180-$AL$3,0),180-$AL$3,AU183)</f>
        <v>92</v>
      </c>
    </row>
    <row r="184" spans="27:48" ht="12.75">
      <c r="AA184" s="21">
        <v>28</v>
      </c>
      <c r="AB184" s="81">
        <f t="shared" si="21"/>
        <v>4.886921905584122</v>
      </c>
      <c r="AC184" s="74">
        <f t="shared" si="22"/>
        <v>1.7364817766692997</v>
      </c>
      <c r="AD184" s="40">
        <f t="shared" si="23"/>
        <v>-9.848077530122081</v>
      </c>
      <c r="AI184" s="23">
        <v>28</v>
      </c>
      <c r="AJ184" s="82">
        <f t="shared" si="24"/>
        <v>4.886921905584122</v>
      </c>
      <c r="AT184" s="11">
        <v>179</v>
      </c>
      <c r="AU184" s="11">
        <v>91</v>
      </c>
      <c r="AV184" s="96">
        <f>IF(AU184=ROUND(180-$AL$3,0),180-$AL$3,AU184)</f>
        <v>91</v>
      </c>
    </row>
    <row r="185" spans="27:46" ht="12.75">
      <c r="AA185" s="21">
        <v>28.5</v>
      </c>
      <c r="AB185" s="81">
        <f t="shared" si="21"/>
        <v>4.974188368183839</v>
      </c>
      <c r="AC185" s="74">
        <f t="shared" si="22"/>
        <v>0</v>
      </c>
      <c r="AD185" s="40">
        <f t="shared" si="23"/>
        <v>0</v>
      </c>
      <c r="AI185" s="23">
        <v>28.5</v>
      </c>
      <c r="AJ185" s="82">
        <f t="shared" si="24"/>
        <v>4.974188368183839</v>
      </c>
      <c r="AT185" s="11"/>
    </row>
    <row r="186" spans="27:36" ht="12.75">
      <c r="AA186" s="21">
        <v>29</v>
      </c>
      <c r="AB186" s="81">
        <f t="shared" si="21"/>
        <v>5.061454830783555</v>
      </c>
      <c r="AC186" s="74">
        <f t="shared" si="22"/>
        <v>3.4202014332566817</v>
      </c>
      <c r="AD186" s="40">
        <f t="shared" si="23"/>
        <v>-9.396926207859085</v>
      </c>
      <c r="AI186" s="23">
        <v>29</v>
      </c>
      <c r="AJ186" s="82">
        <f t="shared" si="24"/>
        <v>5.061454830783555</v>
      </c>
    </row>
    <row r="187" spans="27:36" ht="12.75">
      <c r="AA187" s="21">
        <v>29.5</v>
      </c>
      <c r="AB187" s="81">
        <f t="shared" si="21"/>
        <v>5.148721293383272</v>
      </c>
      <c r="AC187" s="74">
        <f t="shared" si="22"/>
        <v>0</v>
      </c>
      <c r="AD187" s="40">
        <f t="shared" si="23"/>
        <v>0</v>
      </c>
      <c r="AI187" s="23">
        <v>29.5</v>
      </c>
      <c r="AJ187" s="82">
        <f t="shared" si="24"/>
        <v>5.148721293383272</v>
      </c>
    </row>
    <row r="188" spans="27:36" ht="12.75">
      <c r="AA188" s="21">
        <v>30</v>
      </c>
      <c r="AB188" s="81">
        <f t="shared" si="21"/>
        <v>5.235987755982989</v>
      </c>
      <c r="AC188" s="74">
        <f t="shared" si="22"/>
        <v>5.000000000000001</v>
      </c>
      <c r="AD188" s="40">
        <f t="shared" si="23"/>
        <v>-8.660254037844386</v>
      </c>
      <c r="AI188" s="23">
        <v>30</v>
      </c>
      <c r="AJ188" s="82">
        <f t="shared" si="24"/>
        <v>5.235987755982989</v>
      </c>
    </row>
    <row r="189" spans="27:36" ht="12.75">
      <c r="AA189" s="21">
        <v>30.5</v>
      </c>
      <c r="AB189" s="81">
        <f t="shared" si="21"/>
        <v>5.323254218582705</v>
      </c>
      <c r="AC189" s="74">
        <f t="shared" si="22"/>
        <v>0</v>
      </c>
      <c r="AD189" s="40">
        <f t="shared" si="23"/>
        <v>0</v>
      </c>
      <c r="AI189" s="23">
        <v>30.5</v>
      </c>
      <c r="AJ189" s="82">
        <f t="shared" si="24"/>
        <v>5.323254218582705</v>
      </c>
    </row>
    <row r="190" spans="27:36" ht="12.75">
      <c r="AA190" s="21">
        <v>31</v>
      </c>
      <c r="AB190" s="81">
        <f t="shared" si="21"/>
        <v>5.410520681182422</v>
      </c>
      <c r="AC190" s="74">
        <f t="shared" si="22"/>
        <v>6.4278760968653925</v>
      </c>
      <c r="AD190" s="40">
        <f t="shared" si="23"/>
        <v>-7.660444431189781</v>
      </c>
      <c r="AI190" s="23">
        <v>31</v>
      </c>
      <c r="AJ190" s="82">
        <f t="shared" si="24"/>
        <v>5.410520681182422</v>
      </c>
    </row>
    <row r="191" spans="27:36" ht="12.75">
      <c r="AA191" s="21">
        <v>31.5</v>
      </c>
      <c r="AB191" s="81">
        <f t="shared" si="21"/>
        <v>5.497787143782138</v>
      </c>
      <c r="AC191" s="74">
        <f t="shared" si="22"/>
        <v>0</v>
      </c>
      <c r="AD191" s="40">
        <f t="shared" si="23"/>
        <v>0</v>
      </c>
      <c r="AI191" s="23">
        <v>31.5</v>
      </c>
      <c r="AJ191" s="82">
        <f t="shared" si="24"/>
        <v>5.497787143782138</v>
      </c>
    </row>
    <row r="192" spans="27:36" ht="12.75">
      <c r="AA192" s="21">
        <v>32</v>
      </c>
      <c r="AB192" s="81">
        <f t="shared" si="21"/>
        <v>5.585053606381854</v>
      </c>
      <c r="AC192" s="74">
        <f t="shared" si="22"/>
        <v>7.660444431189778</v>
      </c>
      <c r="AD192" s="40">
        <f t="shared" si="23"/>
        <v>-6.427876096865396</v>
      </c>
      <c r="AI192" s="23">
        <v>32</v>
      </c>
      <c r="AJ192" s="82">
        <f t="shared" si="24"/>
        <v>5.585053606381854</v>
      </c>
    </row>
    <row r="193" spans="27:36" ht="12.75">
      <c r="AA193" s="21">
        <v>32.5</v>
      </c>
      <c r="AB193" s="81">
        <f t="shared" si="21"/>
        <v>5.672320068981571</v>
      </c>
      <c r="AC193" s="74">
        <f t="shared" si="22"/>
        <v>0</v>
      </c>
      <c r="AD193" s="40">
        <f t="shared" si="23"/>
        <v>0</v>
      </c>
      <c r="AI193" s="23">
        <v>32.5</v>
      </c>
      <c r="AJ193" s="82">
        <f t="shared" si="24"/>
        <v>5.672320068981571</v>
      </c>
    </row>
    <row r="194" spans="27:36" ht="12.75">
      <c r="AA194" s="21">
        <v>33</v>
      </c>
      <c r="AB194" s="81">
        <f aca="true" t="shared" si="26" ref="AB194:AB200">AA194*$AB$129</f>
        <v>5.759586531581287</v>
      </c>
      <c r="AC194" s="74">
        <f aca="true" t="shared" si="27" ref="AC194:AC200">IF($AA194=ROUND($AA194,0),$AB$84*COS(AB194),0)</f>
        <v>8.660254037844384</v>
      </c>
      <c r="AD194" s="40">
        <f aca="true" t="shared" si="28" ref="AD194:AD200">IF($AA194=ROUND($AA194,0),$AB$84*SIN(AB194),0)</f>
        <v>-5.000000000000004</v>
      </c>
      <c r="AI194" s="23">
        <v>33</v>
      </c>
      <c r="AJ194" s="82">
        <f aca="true" t="shared" si="29" ref="AJ194:AJ200">AI194*$AB$129</f>
        <v>5.759586531581287</v>
      </c>
    </row>
    <row r="195" spans="27:36" ht="12.75">
      <c r="AA195" s="21">
        <v>33.5</v>
      </c>
      <c r="AB195" s="81">
        <f t="shared" si="26"/>
        <v>5.8468529941810035</v>
      </c>
      <c r="AC195" s="74">
        <f t="shared" si="27"/>
        <v>0</v>
      </c>
      <c r="AD195" s="40">
        <f t="shared" si="28"/>
        <v>0</v>
      </c>
      <c r="AI195" s="23">
        <v>33.5</v>
      </c>
      <c r="AJ195" s="82">
        <f t="shared" si="29"/>
        <v>5.8468529941810035</v>
      </c>
    </row>
    <row r="196" spans="27:36" ht="12.75">
      <c r="AA196" s="21">
        <v>34</v>
      </c>
      <c r="AB196" s="81">
        <f t="shared" si="26"/>
        <v>5.93411945678072</v>
      </c>
      <c r="AC196" s="74">
        <f t="shared" si="27"/>
        <v>9.396926207859082</v>
      </c>
      <c r="AD196" s="40">
        <f t="shared" si="28"/>
        <v>-3.420201433256694</v>
      </c>
      <c r="AI196" s="23">
        <v>34</v>
      </c>
      <c r="AJ196" s="82">
        <f t="shared" si="29"/>
        <v>5.93411945678072</v>
      </c>
    </row>
    <row r="197" spans="27:36" ht="12.75">
      <c r="AA197" s="21">
        <v>34.5</v>
      </c>
      <c r="AB197" s="81">
        <f t="shared" si="26"/>
        <v>6.021385919380437</v>
      </c>
      <c r="AC197" s="74">
        <f t="shared" si="27"/>
        <v>0</v>
      </c>
      <c r="AD197" s="40">
        <f t="shared" si="28"/>
        <v>0</v>
      </c>
      <c r="AI197" s="23">
        <v>34.5</v>
      </c>
      <c r="AJ197" s="82">
        <f t="shared" si="29"/>
        <v>6.021385919380437</v>
      </c>
    </row>
    <row r="198" spans="27:36" ht="12.75">
      <c r="AA198" s="21">
        <v>35</v>
      </c>
      <c r="AB198" s="81">
        <f t="shared" si="26"/>
        <v>6.1086523819801535</v>
      </c>
      <c r="AC198" s="74">
        <f t="shared" si="27"/>
        <v>9.84807753012208</v>
      </c>
      <c r="AD198" s="40">
        <f t="shared" si="28"/>
        <v>-1.736481776669304</v>
      </c>
      <c r="AI198" s="23">
        <v>35</v>
      </c>
      <c r="AJ198" s="82">
        <f t="shared" si="29"/>
        <v>6.1086523819801535</v>
      </c>
    </row>
    <row r="199" spans="27:36" ht="12.75">
      <c r="AA199" s="21">
        <v>35.5</v>
      </c>
      <c r="AB199" s="81">
        <f t="shared" si="26"/>
        <v>6.19591884457987</v>
      </c>
      <c r="AC199" s="74">
        <f t="shared" si="27"/>
        <v>0</v>
      </c>
      <c r="AD199" s="40">
        <f t="shared" si="28"/>
        <v>0</v>
      </c>
      <c r="AI199" s="23">
        <v>35.5</v>
      </c>
      <c r="AJ199" s="82">
        <f t="shared" si="29"/>
        <v>6.19591884457987</v>
      </c>
    </row>
    <row r="200" spans="27:36" ht="12.75">
      <c r="AA200" s="25">
        <v>36</v>
      </c>
      <c r="AB200" s="84">
        <f t="shared" si="26"/>
        <v>6.283185307179586</v>
      </c>
      <c r="AC200" s="77">
        <f t="shared" si="27"/>
        <v>10</v>
      </c>
      <c r="AD200" s="47">
        <f t="shared" si="28"/>
        <v>-2.45029690981724E-15</v>
      </c>
      <c r="AI200" s="27">
        <v>36</v>
      </c>
      <c r="AJ200" s="85">
        <f t="shared" si="29"/>
        <v>6.283185307179586</v>
      </c>
    </row>
    <row r="201" spans="35:36" ht="12.75">
      <c r="AI201" s="6"/>
      <c r="AJ201" s="6"/>
    </row>
    <row r="202" spans="27:36" ht="12.75">
      <c r="AA202" s="86" t="s">
        <v>21</v>
      </c>
      <c r="AI202" s="9" t="s">
        <v>21</v>
      </c>
      <c r="AJ202" s="6"/>
    </row>
    <row r="203" spans="27:36" ht="12.75">
      <c r="AA203" s="1" t="s">
        <v>22</v>
      </c>
      <c r="AB203" s="1">
        <f>AB17/200</f>
        <v>0.05</v>
      </c>
      <c r="AI203" s="6" t="s">
        <v>22</v>
      </c>
      <c r="AJ203" s="6">
        <f>AJ17/200</f>
        <v>0.05</v>
      </c>
    </row>
    <row r="204" spans="27:37" ht="12.75">
      <c r="AA204" s="11" t="s">
        <v>14</v>
      </c>
      <c r="AB204" s="11" t="s">
        <v>3</v>
      </c>
      <c r="AC204" s="11" t="s">
        <v>4</v>
      </c>
      <c r="AI204" s="12" t="s">
        <v>14</v>
      </c>
      <c r="AJ204" s="12" t="s">
        <v>3</v>
      </c>
      <c r="AK204" s="12" t="s">
        <v>3</v>
      </c>
    </row>
    <row r="205" spans="27:37" ht="12.75">
      <c r="AA205" s="11">
        <v>0</v>
      </c>
      <c r="AB205" s="11">
        <f>-$AB$16/2</f>
        <v>-2.5</v>
      </c>
      <c r="AC205" s="14">
        <f>$AB$12</f>
        <v>11</v>
      </c>
      <c r="AD205" s="1" t="s">
        <v>23</v>
      </c>
      <c r="AE205" s="14">
        <f aca="true" t="shared" si="30" ref="AE205:AE218">SQRT(AB205^2+AC205^2)</f>
        <v>11.280514172678478</v>
      </c>
      <c r="AF205" s="1" t="s">
        <v>28</v>
      </c>
      <c r="AG205" s="33">
        <f aca="true" t="shared" si="31" ref="AG205:AG218">ACOS(AB205/AE205)</f>
        <v>1.7942729279355296</v>
      </c>
      <c r="AI205" s="12">
        <v>0</v>
      </c>
      <c r="AJ205" s="8">
        <f aca="true" t="shared" si="32" ref="AJ205:AJ218">AE205*COS(AG205+$AJ$1)</f>
        <v>-7.371556172792114</v>
      </c>
      <c r="AK205" s="8">
        <f aca="true" t="shared" si="33" ref="AK205:AK218">AE205*SIN(AG205+$AJ$1)</f>
        <v>8.538744614483472</v>
      </c>
    </row>
    <row r="206" spans="27:37" ht="12.75">
      <c r="AA206" s="11">
        <v>1</v>
      </c>
      <c r="AB206" s="11">
        <f aca="true" t="shared" si="34" ref="AB206:AB225">-AB205</f>
        <v>2.5</v>
      </c>
      <c r="AC206" s="14">
        <f aca="true" t="shared" si="35" ref="AC206:AC218">AC205+$AB$203</f>
        <v>11.05</v>
      </c>
      <c r="AD206" s="1" t="s">
        <v>23</v>
      </c>
      <c r="AE206" s="14">
        <f t="shared" si="30"/>
        <v>11.329276234605635</v>
      </c>
      <c r="AF206" s="1" t="s">
        <v>28</v>
      </c>
      <c r="AG206" s="33">
        <f t="shared" si="31"/>
        <v>1.3482978161091863</v>
      </c>
      <c r="AI206" s="12">
        <v>1</v>
      </c>
      <c r="AJ206" s="8">
        <f t="shared" si="32"/>
        <v>-2.980291786636776</v>
      </c>
      <c r="AK206" s="8">
        <f t="shared" si="33"/>
        <v>10.930249808055871</v>
      </c>
    </row>
    <row r="207" spans="27:37" ht="12.75">
      <c r="AA207" s="11">
        <v>2</v>
      </c>
      <c r="AB207" s="11">
        <f t="shared" si="34"/>
        <v>-2.5</v>
      </c>
      <c r="AC207" s="14">
        <f t="shared" si="35"/>
        <v>11.100000000000001</v>
      </c>
      <c r="AD207" s="1" t="s">
        <v>23</v>
      </c>
      <c r="AE207" s="14">
        <f t="shared" si="30"/>
        <v>11.378049041905209</v>
      </c>
      <c r="AF207" s="1" t="s">
        <v>28</v>
      </c>
      <c r="AG207" s="33">
        <f t="shared" si="31"/>
        <v>1.7923251314116444</v>
      </c>
      <c r="AI207" s="12">
        <v>2</v>
      </c>
      <c r="AJ207" s="8">
        <f t="shared" si="32"/>
        <v>-7.418503329070705</v>
      </c>
      <c r="AK207" s="8">
        <f t="shared" si="33"/>
        <v>8.627039373769366</v>
      </c>
    </row>
    <row r="208" spans="27:37" ht="12.75">
      <c r="AA208" s="11">
        <v>3</v>
      </c>
      <c r="AB208" s="11">
        <f t="shared" si="34"/>
        <v>2.5</v>
      </c>
      <c r="AC208" s="14">
        <f t="shared" si="35"/>
        <v>11.150000000000002</v>
      </c>
      <c r="AD208" s="1" t="s">
        <v>23</v>
      </c>
      <c r="AE208" s="14">
        <f t="shared" si="30"/>
        <v>11.426832456984746</v>
      </c>
      <c r="AF208" s="1" t="s">
        <v>28</v>
      </c>
      <c r="AG208" s="33">
        <f t="shared" si="31"/>
        <v>1.350228949409512</v>
      </c>
      <c r="AI208" s="12">
        <v>3</v>
      </c>
      <c r="AJ208" s="8">
        <f t="shared" si="32"/>
        <v>-3.0272389429153646</v>
      </c>
      <c r="AK208" s="8">
        <f t="shared" si="33"/>
        <v>11.018544567341765</v>
      </c>
    </row>
    <row r="209" spans="27:37" ht="12.75">
      <c r="AA209" s="11">
        <v>4</v>
      </c>
      <c r="AB209" s="11">
        <f t="shared" si="34"/>
        <v>-2.5</v>
      </c>
      <c r="AC209" s="14">
        <f t="shared" si="35"/>
        <v>11.200000000000003</v>
      </c>
      <c r="AD209" s="1" t="s">
        <v>23</v>
      </c>
      <c r="AE209" s="14">
        <f t="shared" si="30"/>
        <v>11.475626344561766</v>
      </c>
      <c r="AF209" s="1" t="s">
        <v>28</v>
      </c>
      <c r="AG209" s="33">
        <f t="shared" si="31"/>
        <v>1.7904104519714963</v>
      </c>
      <c r="AI209" s="12">
        <v>4</v>
      </c>
      <c r="AJ209" s="8">
        <f t="shared" si="32"/>
        <v>-7.465450485349292</v>
      </c>
      <c r="AK209" s="8">
        <f t="shared" si="33"/>
        <v>8.71533413305526</v>
      </c>
    </row>
    <row r="210" spans="27:37" ht="12.75">
      <c r="AA210" s="11">
        <v>5</v>
      </c>
      <c r="AB210" s="11">
        <f t="shared" si="34"/>
        <v>2.5</v>
      </c>
      <c r="AC210" s="14">
        <f t="shared" si="35"/>
        <v>11.250000000000004</v>
      </c>
      <c r="AD210" s="1" t="s">
        <v>23</v>
      </c>
      <c r="AE210" s="14">
        <f t="shared" si="30"/>
        <v>11.524430571616113</v>
      </c>
      <c r="AF210" s="1" t="s">
        <v>28</v>
      </c>
      <c r="AG210" s="33">
        <f t="shared" si="31"/>
        <v>1.3521273809209546</v>
      </c>
      <c r="AI210" s="12">
        <v>5</v>
      </c>
      <c r="AJ210" s="8">
        <f t="shared" si="32"/>
        <v>-3.0741860991939545</v>
      </c>
      <c r="AK210" s="8">
        <f t="shared" si="33"/>
        <v>11.106839326627659</v>
      </c>
    </row>
    <row r="211" spans="27:37" ht="12.75">
      <c r="AA211" s="11">
        <v>6</v>
      </c>
      <c r="AB211" s="11">
        <f t="shared" si="34"/>
        <v>-2.5</v>
      </c>
      <c r="AC211" s="14">
        <f t="shared" si="35"/>
        <v>11.300000000000004</v>
      </c>
      <c r="AD211" s="1" t="s">
        <v>23</v>
      </c>
      <c r="AE211" s="14">
        <f t="shared" si="30"/>
        <v>11.57324500734345</v>
      </c>
      <c r="AF211" s="1" t="s">
        <v>28</v>
      </c>
      <c r="AG211" s="33">
        <f t="shared" si="31"/>
        <v>1.788528065820465</v>
      </c>
      <c r="AI211" s="12">
        <v>6</v>
      </c>
      <c r="AJ211" s="8">
        <f t="shared" si="32"/>
        <v>-7.512397641627882</v>
      </c>
      <c r="AK211" s="8">
        <f t="shared" si="33"/>
        <v>8.803628892341154</v>
      </c>
    </row>
    <row r="212" spans="27:37" ht="12.75">
      <c r="AA212" s="11">
        <v>7</v>
      </c>
      <c r="AB212" s="11">
        <f t="shared" si="34"/>
        <v>2.5</v>
      </c>
      <c r="AC212" s="14">
        <f t="shared" si="35"/>
        <v>11.350000000000005</v>
      </c>
      <c r="AD212" s="1" t="s">
        <v>23</v>
      </c>
      <c r="AE212" s="14">
        <f t="shared" si="30"/>
        <v>11.622069523109905</v>
      </c>
      <c r="AF212" s="1" t="s">
        <v>28</v>
      </c>
      <c r="AG212" s="33">
        <f t="shared" si="31"/>
        <v>1.3539939209838119</v>
      </c>
      <c r="AI212" s="12">
        <v>7</v>
      </c>
      <c r="AJ212" s="8">
        <f t="shared" si="32"/>
        <v>-3.121133255472543</v>
      </c>
      <c r="AK212" s="8">
        <f t="shared" si="33"/>
        <v>11.195134085913551</v>
      </c>
    </row>
    <row r="213" spans="27:37" ht="12.75">
      <c r="AA213" s="11">
        <v>8</v>
      </c>
      <c r="AB213" s="11">
        <f t="shared" si="34"/>
        <v>-2.5</v>
      </c>
      <c r="AC213" s="14">
        <f t="shared" si="35"/>
        <v>11.400000000000006</v>
      </c>
      <c r="AD213" s="1" t="s">
        <v>23</v>
      </c>
      <c r="AE213" s="14">
        <f t="shared" si="30"/>
        <v>11.67090399240779</v>
      </c>
      <c r="AF213" s="1" t="s">
        <v>28</v>
      </c>
      <c r="AG213" s="33">
        <f t="shared" si="31"/>
        <v>1.7866771758040505</v>
      </c>
      <c r="AI213" s="12">
        <v>8</v>
      </c>
      <c r="AJ213" s="8">
        <f t="shared" si="32"/>
        <v>-7.559344797906472</v>
      </c>
      <c r="AK213" s="8">
        <f t="shared" si="33"/>
        <v>8.891923651627046</v>
      </c>
    </row>
    <row r="214" spans="27:37" ht="12.75">
      <c r="AA214" s="11">
        <v>9</v>
      </c>
      <c r="AB214" s="11">
        <f t="shared" si="34"/>
        <v>2.5</v>
      </c>
      <c r="AC214" s="14">
        <f t="shared" si="35"/>
        <v>11.450000000000006</v>
      </c>
      <c r="AD214" s="1" t="s">
        <v>23</v>
      </c>
      <c r="AE214" s="14">
        <f t="shared" si="30"/>
        <v>11.719748290812399</v>
      </c>
      <c r="AF214" s="1" t="s">
        <v>28</v>
      </c>
      <c r="AG214" s="33">
        <f t="shared" si="31"/>
        <v>1.3558293538290331</v>
      </c>
      <c r="AI214" s="12">
        <v>9</v>
      </c>
      <c r="AJ214" s="8">
        <f t="shared" si="32"/>
        <v>-3.1680804117511343</v>
      </c>
      <c r="AK214" s="8">
        <f t="shared" si="33"/>
        <v>11.283428845199447</v>
      </c>
    </row>
    <row r="215" spans="27:37" ht="12.75">
      <c r="AA215" s="11">
        <v>10</v>
      </c>
      <c r="AB215" s="11">
        <f t="shared" si="34"/>
        <v>-2.5</v>
      </c>
      <c r="AC215" s="14">
        <f t="shared" si="35"/>
        <v>11.500000000000007</v>
      </c>
      <c r="AD215" s="1" t="s">
        <v>23</v>
      </c>
      <c r="AE215" s="14">
        <f t="shared" si="30"/>
        <v>11.768602295939827</v>
      </c>
      <c r="AF215" s="1" t="s">
        <v>28</v>
      </c>
      <c r="AG215" s="33">
        <f t="shared" si="31"/>
        <v>1.784857010358718</v>
      </c>
      <c r="AI215" s="12">
        <v>10</v>
      </c>
      <c r="AJ215" s="8">
        <f t="shared" si="32"/>
        <v>-7.606291954185062</v>
      </c>
      <c r="AK215" s="8">
        <f t="shared" si="33"/>
        <v>8.98021841091294</v>
      </c>
    </row>
    <row r="216" spans="27:37" ht="12.75">
      <c r="AA216" s="11">
        <v>11</v>
      </c>
      <c r="AB216" s="11">
        <f t="shared" si="34"/>
        <v>2.5</v>
      </c>
      <c r="AC216" s="14">
        <f t="shared" si="35"/>
        <v>11.550000000000008</v>
      </c>
      <c r="AD216" s="1" t="s">
        <v>23</v>
      </c>
      <c r="AE216" s="14">
        <f t="shared" si="30"/>
        <v>11.817465887405818</v>
      </c>
      <c r="AF216" s="1" t="s">
        <v>28</v>
      </c>
      <c r="AG216" s="33">
        <f t="shared" si="31"/>
        <v>1.3576344386029269</v>
      </c>
      <c r="AI216" s="12">
        <v>11</v>
      </c>
      <c r="AJ216" s="8">
        <f t="shared" si="32"/>
        <v>-3.215027568029723</v>
      </c>
      <c r="AK216" s="8">
        <f t="shared" si="33"/>
        <v>11.371723604485341</v>
      </c>
    </row>
    <row r="217" spans="27:37" ht="12.75">
      <c r="AA217" s="11">
        <v>12</v>
      </c>
      <c r="AB217" s="11">
        <f t="shared" si="34"/>
        <v>-2.5</v>
      </c>
      <c r="AC217" s="14">
        <f t="shared" si="35"/>
        <v>11.600000000000009</v>
      </c>
      <c r="AD217" s="1" t="s">
        <v>23</v>
      </c>
      <c r="AE217" s="14">
        <f t="shared" si="30"/>
        <v>11.866338946785575</v>
      </c>
      <c r="AF217" s="1" t="s">
        <v>28</v>
      </c>
      <c r="AG217" s="33">
        <f t="shared" si="31"/>
        <v>1.7830668225109874</v>
      </c>
      <c r="AI217" s="12">
        <v>12</v>
      </c>
      <c r="AJ217" s="8">
        <f t="shared" si="32"/>
        <v>-7.653239110463653</v>
      </c>
      <c r="AK217" s="8">
        <f t="shared" si="33"/>
        <v>9.068513170198834</v>
      </c>
    </row>
    <row r="218" spans="27:37" ht="12.75">
      <c r="AA218" s="11">
        <v>13</v>
      </c>
      <c r="AB218" s="11">
        <f t="shared" si="34"/>
        <v>2.5</v>
      </c>
      <c r="AC218" s="14">
        <f t="shared" si="35"/>
        <v>11.65000000000001</v>
      </c>
      <c r="AD218" s="1" t="s">
        <v>23</v>
      </c>
      <c r="AE218" s="14">
        <f t="shared" si="30"/>
        <v>11.91522135757453</v>
      </c>
      <c r="AF218" s="1" t="s">
        <v>28</v>
      </c>
      <c r="AG218" s="33">
        <f t="shared" si="31"/>
        <v>1.359409910344903</v>
      </c>
      <c r="AI218" s="12">
        <v>13</v>
      </c>
      <c r="AJ218" s="8">
        <f t="shared" si="32"/>
        <v>-3.261974724308316</v>
      </c>
      <c r="AK218" s="8">
        <f t="shared" si="33"/>
        <v>11.460018363771235</v>
      </c>
    </row>
    <row r="219" spans="27:37" ht="12.75">
      <c r="AA219" s="11">
        <v>14</v>
      </c>
      <c r="AB219" s="11">
        <f t="shared" si="34"/>
        <v>-2.5</v>
      </c>
      <c r="AC219" s="14">
        <f aca="true" t="shared" si="36" ref="AC219:AC227">AC218+$AB$203</f>
        <v>11.70000000000001</v>
      </c>
      <c r="AD219" s="1" t="s">
        <v>23</v>
      </c>
      <c r="AE219" s="14">
        <f aca="true" t="shared" si="37" ref="AE219:AE269">SQRT(AB219^2+AC219^2)</f>
        <v>11.964113005150036</v>
      </c>
      <c r="AF219" s="1" t="s">
        <v>28</v>
      </c>
      <c r="AG219" s="33">
        <f aca="true" t="shared" si="38" ref="AG219:AG269">ACOS(AB219/AE219)</f>
        <v>1.7813058889222526</v>
      </c>
      <c r="AI219" s="12">
        <v>14</v>
      </c>
      <c r="AJ219" s="8">
        <f aca="true" t="shared" si="39" ref="AJ219:AJ227">AE219*COS(AG219+$AJ$1)</f>
        <v>-7.700186266742244</v>
      </c>
      <c r="AK219" s="8">
        <f aca="true" t="shared" si="40" ref="AK219:AK227">AE219*SIN(AG219+$AJ$1)</f>
        <v>9.156807929484726</v>
      </c>
    </row>
    <row r="220" spans="27:37" ht="12.75">
      <c r="AA220" s="11">
        <v>15</v>
      </c>
      <c r="AB220" s="11">
        <f t="shared" si="34"/>
        <v>2.5</v>
      </c>
      <c r="AC220" s="14">
        <f t="shared" si="36"/>
        <v>11.75000000000001</v>
      </c>
      <c r="AD220" s="1" t="s">
        <v>23</v>
      </c>
      <c r="AE220" s="14">
        <f t="shared" si="37"/>
        <v>12.013013776733974</v>
      </c>
      <c r="AF220" s="1" t="s">
        <v>28</v>
      </c>
      <c r="AG220" s="33">
        <f t="shared" si="38"/>
        <v>1.3611564809206842</v>
      </c>
      <c r="AI220" s="12">
        <v>15</v>
      </c>
      <c r="AJ220" s="8">
        <f t="shared" si="39"/>
        <v>-3.308921880586903</v>
      </c>
      <c r="AK220" s="8">
        <f t="shared" si="40"/>
        <v>11.54831312305713</v>
      </c>
    </row>
    <row r="221" spans="27:37" ht="12.75">
      <c r="AA221" s="11">
        <v>16</v>
      </c>
      <c r="AB221" s="11">
        <f t="shared" si="34"/>
        <v>-2.5</v>
      </c>
      <c r="AC221" s="14">
        <f t="shared" si="36"/>
        <v>11.800000000000011</v>
      </c>
      <c r="AD221" s="1" t="s">
        <v>23</v>
      </c>
      <c r="AE221" s="14">
        <f t="shared" si="37"/>
        <v>12.061923561356219</v>
      </c>
      <c r="AF221" s="1" t="s">
        <v>28</v>
      </c>
      <c r="AG221" s="33">
        <f t="shared" si="38"/>
        <v>1.7795735089769615</v>
      </c>
      <c r="AI221" s="12">
        <v>16</v>
      </c>
      <c r="AJ221" s="8">
        <f t="shared" si="39"/>
        <v>-7.747133423020834</v>
      </c>
      <c r="AK221" s="8">
        <f t="shared" si="40"/>
        <v>9.24510268877062</v>
      </c>
    </row>
    <row r="222" spans="27:37" ht="12.75">
      <c r="AA222" s="11">
        <v>17</v>
      </c>
      <c r="AB222" s="11">
        <f t="shared" si="34"/>
        <v>2.5</v>
      </c>
      <c r="AC222" s="14">
        <f t="shared" si="36"/>
        <v>11.850000000000012</v>
      </c>
      <c r="AD222" s="1" t="s">
        <v>23</v>
      </c>
      <c r="AE222" s="14">
        <f t="shared" si="37"/>
        <v>12.110842249818974</v>
      </c>
      <c r="AF222" s="1" t="s">
        <v>28</v>
      </c>
      <c r="AG222" s="33">
        <f t="shared" si="38"/>
        <v>1.3628748399132906</v>
      </c>
      <c r="AI222" s="12">
        <v>17</v>
      </c>
      <c r="AJ222" s="8">
        <f t="shared" si="39"/>
        <v>-3.3558690368654935</v>
      </c>
      <c r="AK222" s="8">
        <f t="shared" si="40"/>
        <v>11.636607882343023</v>
      </c>
    </row>
    <row r="223" spans="27:37" ht="12.75">
      <c r="AA223" s="11">
        <v>18</v>
      </c>
      <c r="AB223" s="11">
        <f t="shared" si="34"/>
        <v>-2.5</v>
      </c>
      <c r="AC223" s="14">
        <f t="shared" si="36"/>
        <v>11.900000000000013</v>
      </c>
      <c r="AD223" s="1" t="s">
        <v>23</v>
      </c>
      <c r="AE223" s="14">
        <f t="shared" si="37"/>
        <v>12.159769734661932</v>
      </c>
      <c r="AF223" s="1" t="s">
        <v>28</v>
      </c>
      <c r="AG223" s="33">
        <f t="shared" si="38"/>
        <v>1.7778690039119278</v>
      </c>
      <c r="AI223" s="12">
        <v>18</v>
      </c>
      <c r="AJ223" s="8">
        <f t="shared" si="39"/>
        <v>-7.794080579299423</v>
      </c>
      <c r="AK223" s="8">
        <f t="shared" si="40"/>
        <v>9.333397448056516</v>
      </c>
    </row>
    <row r="224" spans="27:37" ht="12.75">
      <c r="AA224" s="11">
        <v>19</v>
      </c>
      <c r="AB224" s="11">
        <f t="shared" si="34"/>
        <v>2.5</v>
      </c>
      <c r="AC224" s="14">
        <f t="shared" si="36"/>
        <v>11.950000000000014</v>
      </c>
      <c r="AD224" s="1" t="s">
        <v>23</v>
      </c>
      <c r="AE224" s="14">
        <f t="shared" si="37"/>
        <v>12.208705910128245</v>
      </c>
      <c r="AF224" s="1" t="s">
        <v>28</v>
      </c>
      <c r="AG224" s="33">
        <f t="shared" si="38"/>
        <v>1.3645656554739611</v>
      </c>
      <c r="AI224" s="12">
        <v>19</v>
      </c>
      <c r="AJ224" s="8">
        <f t="shared" si="39"/>
        <v>-3.402816193144083</v>
      </c>
      <c r="AK224" s="8">
        <f t="shared" si="40"/>
        <v>11.724902641628917</v>
      </c>
    </row>
    <row r="225" spans="27:37" ht="12.75">
      <c r="AA225" s="11">
        <v>20</v>
      </c>
      <c r="AB225" s="11">
        <f t="shared" si="34"/>
        <v>-2.5</v>
      </c>
      <c r="AC225" s="14">
        <f t="shared" si="36"/>
        <v>12.000000000000014</v>
      </c>
      <c r="AD225" s="1" t="s">
        <v>23</v>
      </c>
      <c r="AE225" s="14">
        <f t="shared" si="37"/>
        <v>12.257650672131277</v>
      </c>
      <c r="AF225" s="1" t="s">
        <v>28</v>
      </c>
      <c r="AG225" s="33">
        <f t="shared" si="38"/>
        <v>1.7761917159846636</v>
      </c>
      <c r="AI225" s="12">
        <v>20</v>
      </c>
      <c r="AJ225" s="8">
        <f t="shared" si="39"/>
        <v>-7.841027735578012</v>
      </c>
      <c r="AK225" s="8">
        <f t="shared" si="40"/>
        <v>9.42169220734241</v>
      </c>
    </row>
    <row r="226" spans="27:37" ht="12.75">
      <c r="AA226" s="11">
        <v>21</v>
      </c>
      <c r="AB226" s="11">
        <f aca="true" t="shared" si="41" ref="AB226:AB235">-AB225</f>
        <v>2.5</v>
      </c>
      <c r="AC226" s="14">
        <f t="shared" si="36"/>
        <v>12.050000000000015</v>
      </c>
      <c r="AD226" s="1" t="s">
        <v>23</v>
      </c>
      <c r="AE226" s="14">
        <f t="shared" si="37"/>
        <v>12.306603918222134</v>
      </c>
      <c r="AF226" s="1" t="s">
        <v>28</v>
      </c>
      <c r="AG226" s="33">
        <f t="shared" si="38"/>
        <v>1.3662295751350597</v>
      </c>
      <c r="AI226" s="12">
        <v>21</v>
      </c>
      <c r="AJ226" s="8">
        <f t="shared" si="39"/>
        <v>-3.449763349422673</v>
      </c>
      <c r="AK226" s="8">
        <f t="shared" si="40"/>
        <v>11.813197400914811</v>
      </c>
    </row>
    <row r="227" spans="27:37" ht="12.75">
      <c r="AA227" s="11">
        <v>22</v>
      </c>
      <c r="AB227" s="11">
        <f t="shared" si="41"/>
        <v>-2.5</v>
      </c>
      <c r="AC227" s="14">
        <f t="shared" si="36"/>
        <v>12.100000000000016</v>
      </c>
      <c r="AD227" s="1" t="s">
        <v>23</v>
      </c>
      <c r="AE227" s="14">
        <f t="shared" si="37"/>
        <v>12.355565547557925</v>
      </c>
      <c r="AF227" s="1" t="s">
        <v>28</v>
      </c>
      <c r="AG227" s="33">
        <f t="shared" si="38"/>
        <v>1.7745410076787533</v>
      </c>
      <c r="AI227" s="12">
        <v>22</v>
      </c>
      <c r="AJ227" s="8">
        <f t="shared" si="39"/>
        <v>-7.887974891856604</v>
      </c>
      <c r="AK227" s="8">
        <f t="shared" si="40"/>
        <v>9.5099869666283</v>
      </c>
    </row>
    <row r="228" spans="27:37" ht="12.75">
      <c r="AA228" s="11">
        <v>23</v>
      </c>
      <c r="AB228" s="11">
        <f>-AB227</f>
        <v>2.5</v>
      </c>
      <c r="AC228" s="14">
        <f aca="true" t="shared" si="42" ref="AC228:AC259">AC227+$AB$203</f>
        <v>12.150000000000016</v>
      </c>
      <c r="AD228" s="1" t="s">
        <v>23</v>
      </c>
      <c r="AE228" s="14">
        <f t="shared" si="37"/>
        <v>12.40453546087077</v>
      </c>
      <c r="AF228" s="1" t="s">
        <v>28</v>
      </c>
      <c r="AG228" s="33">
        <f t="shared" si="38"/>
        <v>1.3678672265868923</v>
      </c>
      <c r="AI228" s="12">
        <v>23</v>
      </c>
      <c r="AJ228" s="8">
        <f aca="true" t="shared" si="43" ref="AJ228:AJ259">AE228*COS(AG228+$AJ$1)</f>
        <v>-3.496710505701264</v>
      </c>
      <c r="AK228" s="8">
        <f aca="true" t="shared" si="44" ref="AK228:AK259">AE228*SIN(AG228+$AJ$1)</f>
        <v>11.901492160200704</v>
      </c>
    </row>
    <row r="229" spans="27:37" ht="12.75">
      <c r="AA229" s="11">
        <v>24</v>
      </c>
      <c r="AB229" s="11">
        <f t="shared" si="41"/>
        <v>-2.5</v>
      </c>
      <c r="AC229" s="14">
        <f t="shared" si="42"/>
        <v>12.200000000000017</v>
      </c>
      <c r="AD229" s="1" t="s">
        <v>23</v>
      </c>
      <c r="AE229" s="14">
        <f t="shared" si="37"/>
        <v>12.45351356043749</v>
      </c>
      <c r="AF229" s="1" t="s">
        <v>28</v>
      </c>
      <c r="AG229" s="33">
        <f t="shared" si="38"/>
        <v>1.77291626094439</v>
      </c>
      <c r="AI229" s="12">
        <v>24</v>
      </c>
      <c r="AJ229" s="8">
        <f t="shared" si="43"/>
        <v>-7.93492204813519</v>
      </c>
      <c r="AK229" s="8">
        <f t="shared" si="44"/>
        <v>9.5982817259142</v>
      </c>
    </row>
    <row r="230" spans="27:37" ht="12.75">
      <c r="AA230" s="11">
        <v>25</v>
      </c>
      <c r="AB230" s="11">
        <f t="shared" si="41"/>
        <v>2.5</v>
      </c>
      <c r="AC230" s="14">
        <f t="shared" si="42"/>
        <v>12.250000000000018</v>
      </c>
      <c r="AD230" s="1" t="s">
        <v>23</v>
      </c>
      <c r="AE230" s="14">
        <f t="shared" si="37"/>
        <v>12.502499750050005</v>
      </c>
      <c r="AF230" s="1" t="s">
        <v>28</v>
      </c>
      <c r="AG230" s="33">
        <f t="shared" si="38"/>
        <v>1.369479218420256</v>
      </c>
      <c r="AI230" s="12">
        <v>25</v>
      </c>
      <c r="AJ230" s="8">
        <f t="shared" si="43"/>
        <v>-3.543657661979851</v>
      </c>
      <c r="AK230" s="8">
        <f t="shared" si="44"/>
        <v>11.989786919486598</v>
      </c>
    </row>
    <row r="231" spans="27:37" ht="12.75">
      <c r="AA231" s="11">
        <v>26</v>
      </c>
      <c r="AB231" s="11">
        <f t="shared" si="41"/>
        <v>-2.5</v>
      </c>
      <c r="AC231" s="14">
        <f t="shared" si="42"/>
        <v>12.300000000000018</v>
      </c>
      <c r="AD231" s="1" t="s">
        <v>23</v>
      </c>
      <c r="AE231" s="14">
        <f t="shared" si="37"/>
        <v>12.551493934986402</v>
      </c>
      <c r="AF231" s="1" t="s">
        <v>28</v>
      </c>
      <c r="AG231" s="33">
        <f t="shared" si="38"/>
        <v>1.7713168764723106</v>
      </c>
      <c r="AI231" s="12">
        <v>26</v>
      </c>
      <c r="AJ231" s="8">
        <f t="shared" si="43"/>
        <v>-7.9818692044137824</v>
      </c>
      <c r="AK231" s="8">
        <f t="shared" si="44"/>
        <v>9.68657648520009</v>
      </c>
    </row>
    <row r="232" spans="27:37" ht="12.75">
      <c r="AA232" s="11">
        <v>27</v>
      </c>
      <c r="AB232" s="11">
        <f t="shared" si="41"/>
        <v>2.5</v>
      </c>
      <c r="AC232" s="14">
        <f t="shared" si="42"/>
        <v>12.35000000000002</v>
      </c>
      <c r="AD232" s="1" t="s">
        <v>23</v>
      </c>
      <c r="AE232" s="14">
        <f t="shared" si="37"/>
        <v>12.600496021982645</v>
      </c>
      <c r="AF232" s="1" t="s">
        <v>28</v>
      </c>
      <c r="AG232" s="33">
        <f t="shared" si="38"/>
        <v>1.371066140836441</v>
      </c>
      <c r="AI232" s="12">
        <v>27</v>
      </c>
      <c r="AJ232" s="8">
        <f t="shared" si="43"/>
        <v>-3.5906048182584422</v>
      </c>
      <c r="AK232" s="8">
        <f t="shared" si="44"/>
        <v>12.07808167877249</v>
      </c>
    </row>
    <row r="233" spans="27:37" ht="12.75">
      <c r="AA233" s="11">
        <v>28</v>
      </c>
      <c r="AB233" s="11">
        <f t="shared" si="41"/>
        <v>-2.5</v>
      </c>
      <c r="AC233" s="14">
        <f t="shared" si="42"/>
        <v>12.40000000000002</v>
      </c>
      <c r="AD233" s="1" t="s">
        <v>23</v>
      </c>
      <c r="AE233" s="14">
        <f t="shared" si="37"/>
        <v>12.649505919204927</v>
      </c>
      <c r="AF233" s="1" t="s">
        <v>28</v>
      </c>
      <c r="AG233" s="33">
        <f t="shared" si="38"/>
        <v>1.769742272999455</v>
      </c>
      <c r="AI233" s="12">
        <v>28</v>
      </c>
      <c r="AJ233" s="8">
        <f t="shared" si="43"/>
        <v>-8.02881636069237</v>
      </c>
      <c r="AK233" s="8">
        <f t="shared" si="44"/>
        <v>9.774871244485986</v>
      </c>
    </row>
    <row r="234" spans="27:37" ht="12.75">
      <c r="AA234" s="11">
        <v>29</v>
      </c>
      <c r="AB234" s="11">
        <f t="shared" si="41"/>
        <v>2.5</v>
      </c>
      <c r="AC234" s="14">
        <f t="shared" si="42"/>
        <v>12.45000000000002</v>
      </c>
      <c r="AD234" s="1" t="s">
        <v>23</v>
      </c>
      <c r="AE234" s="14">
        <f t="shared" si="37"/>
        <v>12.698523536222647</v>
      </c>
      <c r="AF234" s="1" t="s">
        <v>28</v>
      </c>
      <c r="AG234" s="33">
        <f t="shared" si="38"/>
        <v>1.3726285663263016</v>
      </c>
      <c r="AI234" s="12">
        <v>29</v>
      </c>
      <c r="AJ234" s="8">
        <f t="shared" si="43"/>
        <v>-3.6375519745370326</v>
      </c>
      <c r="AK234" s="8">
        <f t="shared" si="44"/>
        <v>12.166376438058386</v>
      </c>
    </row>
    <row r="235" spans="27:37" ht="12.75">
      <c r="AA235" s="11">
        <v>30</v>
      </c>
      <c r="AB235" s="11">
        <f t="shared" si="41"/>
        <v>-2.5</v>
      </c>
      <c r="AC235" s="14">
        <f t="shared" si="42"/>
        <v>12.500000000000021</v>
      </c>
      <c r="AD235" s="1" t="s">
        <v>23</v>
      </c>
      <c r="AE235" s="14">
        <f t="shared" si="37"/>
        <v>12.747548783981983</v>
      </c>
      <c r="AF235" s="1" t="s">
        <v>28</v>
      </c>
      <c r="AG235" s="33">
        <f t="shared" si="38"/>
        <v>1.768191886644777</v>
      </c>
      <c r="AI235" s="12">
        <v>30</v>
      </c>
      <c r="AJ235" s="8">
        <f t="shared" si="43"/>
        <v>-8.07576351697096</v>
      </c>
      <c r="AK235" s="8">
        <f t="shared" si="44"/>
        <v>9.86316600377188</v>
      </c>
    </row>
    <row r="236" spans="27:37" ht="12.75">
      <c r="AA236" s="11">
        <v>31</v>
      </c>
      <c r="AB236" s="11">
        <f aca="true" t="shared" si="45" ref="AB236:AB255">-AB235</f>
        <v>2.5</v>
      </c>
      <c r="AC236" s="14">
        <f t="shared" si="42"/>
        <v>12.550000000000022</v>
      </c>
      <c r="AD236" s="1" t="s">
        <v>23</v>
      </c>
      <c r="AE236" s="14">
        <f t="shared" si="37"/>
        <v>12.796581574780062</v>
      </c>
      <c r="AF236" s="1" t="s">
        <v>28</v>
      </c>
      <c r="AG236" s="33">
        <f t="shared" si="38"/>
        <v>1.3741670503199357</v>
      </c>
      <c r="AI236" s="12">
        <v>31</v>
      </c>
      <c r="AJ236" s="8">
        <f t="shared" si="43"/>
        <v>-3.684499130815622</v>
      </c>
      <c r="AK236" s="8">
        <f t="shared" si="44"/>
        <v>12.25467119734428</v>
      </c>
    </row>
    <row r="237" spans="27:37" ht="12.75">
      <c r="AA237" s="11">
        <v>32</v>
      </c>
      <c r="AB237" s="11">
        <f t="shared" si="45"/>
        <v>-2.5</v>
      </c>
      <c r="AC237" s="14">
        <f t="shared" si="42"/>
        <v>12.600000000000023</v>
      </c>
      <c r="AD237" s="1" t="s">
        <v>23</v>
      </c>
      <c r="AE237" s="14">
        <f t="shared" si="37"/>
        <v>12.845621822239691</v>
      </c>
      <c r="AF237" s="1" t="s">
        <v>28</v>
      </c>
      <c r="AG237" s="33">
        <f t="shared" si="38"/>
        <v>1.766665170273715</v>
      </c>
      <c r="AI237" s="12">
        <v>32</v>
      </c>
      <c r="AJ237" s="8">
        <f t="shared" si="43"/>
        <v>-8.122710673249552</v>
      </c>
      <c r="AK237" s="8">
        <f t="shared" si="44"/>
        <v>9.951460763057772</v>
      </c>
    </row>
    <row r="238" spans="27:37" ht="12.75">
      <c r="AA238" s="11">
        <v>33</v>
      </c>
      <c r="AB238" s="11">
        <f t="shared" si="45"/>
        <v>2.5</v>
      </c>
      <c r="AC238" s="14">
        <f t="shared" si="42"/>
        <v>12.650000000000023</v>
      </c>
      <c r="AD238" s="1" t="s">
        <v>23</v>
      </c>
      <c r="AE238" s="14">
        <f t="shared" si="37"/>
        <v>12.894669441284666</v>
      </c>
      <c r="AF238" s="1" t="s">
        <v>28</v>
      </c>
      <c r="AG238" s="33">
        <f t="shared" si="38"/>
        <v>1.3756821318084174</v>
      </c>
      <c r="AI238" s="12">
        <v>33</v>
      </c>
      <c r="AJ238" s="8">
        <f t="shared" si="43"/>
        <v>-3.731446287094212</v>
      </c>
      <c r="AK238" s="8">
        <f t="shared" si="44"/>
        <v>12.342965956630174</v>
      </c>
    </row>
    <row r="239" spans="27:37" ht="12.75">
      <c r="AA239" s="11">
        <v>34</v>
      </c>
      <c r="AB239" s="11">
        <f t="shared" si="45"/>
        <v>-2.5</v>
      </c>
      <c r="AC239" s="14">
        <f t="shared" si="42"/>
        <v>12.700000000000024</v>
      </c>
      <c r="AD239" s="1" t="s">
        <v>23</v>
      </c>
      <c r="AE239" s="14">
        <f t="shared" si="37"/>
        <v>12.9437243481156</v>
      </c>
      <c r="AF239" s="1" t="s">
        <v>28</v>
      </c>
      <c r="AG239" s="33">
        <f t="shared" si="38"/>
        <v>1.7651615928899143</v>
      </c>
      <c r="AI239" s="12">
        <v>34</v>
      </c>
      <c r="AJ239" s="8">
        <f t="shared" si="43"/>
        <v>-8.169657829528141</v>
      </c>
      <c r="AK239" s="8">
        <f t="shared" si="44"/>
        <v>10.039755522343667</v>
      </c>
    </row>
    <row r="240" spans="27:37" ht="12.75">
      <c r="AA240" s="11">
        <v>35</v>
      </c>
      <c r="AB240" s="11">
        <f t="shared" si="45"/>
        <v>2.5</v>
      </c>
      <c r="AC240" s="14">
        <f t="shared" si="42"/>
        <v>12.750000000000025</v>
      </c>
      <c r="AD240" s="1" t="s">
        <v>23</v>
      </c>
      <c r="AE240" s="14">
        <f t="shared" si="37"/>
        <v>12.992786460186307</v>
      </c>
      <c r="AF240" s="1" t="s">
        <v>28</v>
      </c>
      <c r="AG240" s="33">
        <f t="shared" si="38"/>
        <v>1.3771743339389515</v>
      </c>
      <c r="AI240" s="12">
        <v>35</v>
      </c>
      <c r="AJ240" s="8">
        <f t="shared" si="43"/>
        <v>-3.7783934433728006</v>
      </c>
      <c r="AK240" s="8">
        <f t="shared" si="44"/>
        <v>12.431260715916068</v>
      </c>
    </row>
    <row r="241" spans="27:37" ht="12.75">
      <c r="AA241" s="11">
        <v>36</v>
      </c>
      <c r="AB241" s="11">
        <f t="shared" si="45"/>
        <v>-2.5</v>
      </c>
      <c r="AC241" s="14">
        <f t="shared" si="42"/>
        <v>12.800000000000026</v>
      </c>
      <c r="AD241" s="1" t="s">
        <v>23</v>
      </c>
      <c r="AE241" s="14">
        <f t="shared" si="37"/>
        <v>13.041855696180688</v>
      </c>
      <c r="AF241" s="1" t="s">
        <v>28</v>
      </c>
      <c r="AG241" s="33">
        <f t="shared" si="38"/>
        <v>1.7636806390528708</v>
      </c>
      <c r="AI241" s="12">
        <v>36</v>
      </c>
      <c r="AJ241" s="8">
        <f t="shared" si="43"/>
        <v>-8.216604985806729</v>
      </c>
      <c r="AK241" s="8">
        <f t="shared" si="44"/>
        <v>10.128050281629562</v>
      </c>
    </row>
    <row r="242" spans="27:37" ht="12.75">
      <c r="AA242" s="11">
        <v>37</v>
      </c>
      <c r="AB242" s="11">
        <f t="shared" si="45"/>
        <v>2.5</v>
      </c>
      <c r="AC242" s="14">
        <f t="shared" si="42"/>
        <v>12.850000000000026</v>
      </c>
      <c r="AD242" s="1" t="s">
        <v>23</v>
      </c>
      <c r="AE242" s="14">
        <f t="shared" si="37"/>
        <v>13.090931975990124</v>
      </c>
      <c r="AF242" s="1" t="s">
        <v>28</v>
      </c>
      <c r="AG242" s="33">
        <f t="shared" si="38"/>
        <v>1.3786441645847454</v>
      </c>
      <c r="AI242" s="12">
        <v>37</v>
      </c>
      <c r="AJ242" s="8">
        <f t="shared" si="43"/>
        <v>-3.82534059965139</v>
      </c>
      <c r="AK242" s="8">
        <f t="shared" si="44"/>
        <v>12.519555475201962</v>
      </c>
    </row>
    <row r="243" spans="27:37" ht="12.75">
      <c r="AA243" s="11">
        <v>38</v>
      </c>
      <c r="AB243" s="11">
        <f t="shared" si="45"/>
        <v>-2.5</v>
      </c>
      <c r="AC243" s="14">
        <f t="shared" si="42"/>
        <v>12.900000000000027</v>
      </c>
      <c r="AD243" s="1" t="s">
        <v>23</v>
      </c>
      <c r="AE243" s="14">
        <f t="shared" si="37"/>
        <v>13.140015220691364</v>
      </c>
      <c r="AF243" s="1" t="s">
        <v>28</v>
      </c>
      <c r="AG243" s="33">
        <f t="shared" si="38"/>
        <v>1.7622218083202394</v>
      </c>
      <c r="AI243" s="12">
        <v>38</v>
      </c>
      <c r="AJ243" s="8">
        <f t="shared" si="43"/>
        <v>-8.263552142085318</v>
      </c>
      <c r="AK243" s="8">
        <f t="shared" si="44"/>
        <v>10.216345040915456</v>
      </c>
    </row>
    <row r="244" spans="27:37" ht="12.75">
      <c r="AA244" s="11">
        <v>39</v>
      </c>
      <c r="AB244" s="11">
        <f t="shared" si="45"/>
        <v>2.5</v>
      </c>
      <c r="AC244" s="14">
        <f t="shared" si="42"/>
        <v>12.950000000000028</v>
      </c>
      <c r="AD244" s="1" t="s">
        <v>23</v>
      </c>
      <c r="AE244" s="14">
        <f t="shared" si="37"/>
        <v>13.18910535252489</v>
      </c>
      <c r="AF244" s="1" t="s">
        <v>28</v>
      </c>
      <c r="AG244" s="33">
        <f t="shared" si="38"/>
        <v>1.3800921168908205</v>
      </c>
      <c r="AI244" s="12">
        <v>39</v>
      </c>
      <c r="AJ244" s="8">
        <f t="shared" si="43"/>
        <v>-3.87228775592998</v>
      </c>
      <c r="AK244" s="8">
        <f t="shared" si="44"/>
        <v>12.607850234487856</v>
      </c>
    </row>
    <row r="245" spans="27:37" ht="12.75">
      <c r="AA245" s="11">
        <v>40</v>
      </c>
      <c r="AB245" s="11">
        <f t="shared" si="45"/>
        <v>-2.5</v>
      </c>
      <c r="AC245" s="14">
        <f t="shared" si="42"/>
        <v>13.000000000000028</v>
      </c>
      <c r="AD245" s="1" t="s">
        <v>23</v>
      </c>
      <c r="AE245" s="14">
        <f t="shared" si="37"/>
        <v>13.238202294873755</v>
      </c>
      <c r="AF245" s="1" t="s">
        <v>28</v>
      </c>
      <c r="AG245" s="33">
        <f t="shared" si="38"/>
        <v>1.760784614713612</v>
      </c>
      <c r="AI245" s="12">
        <v>40</v>
      </c>
      <c r="AJ245" s="8">
        <f t="shared" si="43"/>
        <v>-8.31049929836391</v>
      </c>
      <c r="AK245" s="8">
        <f t="shared" si="44"/>
        <v>10.304639800201349</v>
      </c>
    </row>
    <row r="246" spans="27:37" ht="12.75">
      <c r="AA246" s="11">
        <v>41</v>
      </c>
      <c r="AB246" s="11">
        <f t="shared" si="45"/>
        <v>2.5</v>
      </c>
      <c r="AC246" s="14">
        <f t="shared" si="42"/>
        <v>13.05000000000003</v>
      </c>
      <c r="AD246" s="1" t="s">
        <v>23</v>
      </c>
      <c r="AE246" s="14">
        <f t="shared" si="37"/>
        <v>13.287305972242859</v>
      </c>
      <c r="AF246" s="1" t="s">
        <v>28</v>
      </c>
      <c r="AG246" s="33">
        <f t="shared" si="38"/>
        <v>1.381518669796923</v>
      </c>
      <c r="AI246" s="12">
        <v>41</v>
      </c>
      <c r="AJ246" s="8">
        <f t="shared" si="43"/>
        <v>-3.91923491220857</v>
      </c>
      <c r="AK246" s="8">
        <f t="shared" si="44"/>
        <v>12.696144993773748</v>
      </c>
    </row>
    <row r="247" spans="27:37" ht="12.75">
      <c r="AA247" s="11">
        <v>42</v>
      </c>
      <c r="AB247" s="11">
        <f t="shared" si="45"/>
        <v>-2.5</v>
      </c>
      <c r="AC247" s="14">
        <f t="shared" si="42"/>
        <v>13.10000000000003</v>
      </c>
      <c r="AD247" s="1" t="s">
        <v>23</v>
      </c>
      <c r="AE247" s="14">
        <f t="shared" si="37"/>
        <v>13.336416310238699</v>
      </c>
      <c r="AF247" s="1" t="s">
        <v>28</v>
      </c>
      <c r="AG247" s="33">
        <f t="shared" si="38"/>
        <v>1.7593685862066435</v>
      </c>
      <c r="AI247" s="12">
        <v>42</v>
      </c>
      <c r="AJ247" s="8">
        <f t="shared" si="43"/>
        <v>-8.357446454642496</v>
      </c>
      <c r="AK247" s="8">
        <f t="shared" si="44"/>
        <v>10.392934559487246</v>
      </c>
    </row>
    <row r="248" spans="27:37" ht="12.75">
      <c r="AA248" s="11">
        <v>43</v>
      </c>
      <c r="AB248" s="11">
        <f t="shared" si="45"/>
        <v>2.5</v>
      </c>
      <c r="AC248" s="14">
        <f t="shared" si="42"/>
        <v>13.15000000000003</v>
      </c>
      <c r="AD248" s="1" t="s">
        <v>23</v>
      </c>
      <c r="AE248" s="14">
        <f t="shared" si="37"/>
        <v>13.38553323554952</v>
      </c>
      <c r="AF248" s="1" t="s">
        <v>28</v>
      </c>
      <c r="AG248" s="33">
        <f t="shared" si="38"/>
        <v>1.382924288538629</v>
      </c>
      <c r="AI248" s="12">
        <v>43</v>
      </c>
      <c r="AJ248" s="8">
        <f t="shared" si="43"/>
        <v>-3.9661820684871594</v>
      </c>
      <c r="AK248" s="8">
        <f t="shared" si="44"/>
        <v>12.784439753059644</v>
      </c>
    </row>
    <row r="249" spans="27:37" ht="12.75">
      <c r="AA249" s="11">
        <v>44</v>
      </c>
      <c r="AB249" s="11">
        <f t="shared" si="45"/>
        <v>-2.5</v>
      </c>
      <c r="AC249" s="14">
        <f t="shared" si="42"/>
        <v>13.200000000000031</v>
      </c>
      <c r="AD249" s="1" t="s">
        <v>23</v>
      </c>
      <c r="AE249" s="14">
        <f t="shared" si="37"/>
        <v>13.434656675925918</v>
      </c>
      <c r="AF249" s="1" t="s">
        <v>28</v>
      </c>
      <c r="AG249" s="33">
        <f t="shared" si="38"/>
        <v>1.7579732642344588</v>
      </c>
      <c r="AI249" s="12">
        <v>44</v>
      </c>
      <c r="AJ249" s="8">
        <f t="shared" si="43"/>
        <v>-8.40439361092109</v>
      </c>
      <c r="AK249" s="8">
        <f t="shared" si="44"/>
        <v>10.481229318773137</v>
      </c>
    </row>
    <row r="250" spans="27:37" ht="12.75">
      <c r="AA250" s="11">
        <v>45</v>
      </c>
      <c r="AB250" s="11">
        <f t="shared" si="45"/>
        <v>2.5</v>
      </c>
      <c r="AC250" s="14">
        <f t="shared" si="42"/>
        <v>13.250000000000032</v>
      </c>
      <c r="AD250" s="1" t="s">
        <v>23</v>
      </c>
      <c r="AE250" s="14">
        <f t="shared" si="37"/>
        <v>13.483786560161832</v>
      </c>
      <c r="AF250" s="1" t="s">
        <v>28</v>
      </c>
      <c r="AG250" s="33">
        <f t="shared" si="38"/>
        <v>1.3843094251276802</v>
      </c>
      <c r="AI250" s="12">
        <v>45</v>
      </c>
      <c r="AJ250" s="8">
        <f t="shared" si="43"/>
        <v>-4.013129224765749</v>
      </c>
      <c r="AK250" s="8">
        <f t="shared" si="44"/>
        <v>12.872734512345538</v>
      </c>
    </row>
    <row r="251" spans="27:37" ht="12.75">
      <c r="AA251" s="11">
        <v>46</v>
      </c>
      <c r="AB251" s="11">
        <f t="shared" si="45"/>
        <v>-2.5</v>
      </c>
      <c r="AC251" s="14">
        <f t="shared" si="42"/>
        <v>13.300000000000033</v>
      </c>
      <c r="AD251" s="1" t="s">
        <v>23</v>
      </c>
      <c r="AE251" s="14">
        <f t="shared" si="37"/>
        <v>13.532922818075956</v>
      </c>
      <c r="AF251" s="1" t="s">
        <v>28</v>
      </c>
      <c r="AG251" s="33">
        <f t="shared" si="38"/>
        <v>1.7565982032233267</v>
      </c>
      <c r="AI251" s="12">
        <v>46</v>
      </c>
      <c r="AJ251" s="8">
        <f t="shared" si="43"/>
        <v>-8.45134076719968</v>
      </c>
      <c r="AK251" s="8">
        <f t="shared" si="44"/>
        <v>10.56952407805903</v>
      </c>
    </row>
    <row r="252" spans="27:37" ht="12.75">
      <c r="AA252" s="11">
        <v>47</v>
      </c>
      <c r="AB252" s="11">
        <f t="shared" si="45"/>
        <v>2.5</v>
      </c>
      <c r="AC252" s="14">
        <f t="shared" si="42"/>
        <v>13.350000000000033</v>
      </c>
      <c r="AD252" s="1" t="s">
        <v>23</v>
      </c>
      <c r="AE252" s="14">
        <f t="shared" si="37"/>
        <v>13.58206538049353</v>
      </c>
      <c r="AF252" s="1" t="s">
        <v>28</v>
      </c>
      <c r="AG252" s="33">
        <f t="shared" si="38"/>
        <v>1.3856745188125341</v>
      </c>
      <c r="AI252" s="12">
        <v>47</v>
      </c>
      <c r="AJ252" s="8">
        <f t="shared" si="43"/>
        <v>-4.06007638104434</v>
      </c>
      <c r="AK252" s="8">
        <f t="shared" si="44"/>
        <v>12.96102927163143</v>
      </c>
    </row>
    <row r="253" spans="27:37" ht="12.75">
      <c r="AA253" s="11">
        <v>48</v>
      </c>
      <c r="AB253" s="11">
        <f t="shared" si="45"/>
        <v>-2.5</v>
      </c>
      <c r="AC253" s="14">
        <f t="shared" si="42"/>
        <v>13.400000000000034</v>
      </c>
      <c r="AD253" s="1" t="s">
        <v>23</v>
      </c>
      <c r="AE253" s="14">
        <f t="shared" si="37"/>
        <v>13.631214179228529</v>
      </c>
      <c r="AF253" s="1" t="s">
        <v>28</v>
      </c>
      <c r="AG253" s="33">
        <f t="shared" si="38"/>
        <v>1.755242970139653</v>
      </c>
      <c r="AI253" s="12">
        <v>48</v>
      </c>
      <c r="AJ253" s="8">
        <f t="shared" si="43"/>
        <v>-8.498287923478266</v>
      </c>
      <c r="AK253" s="8">
        <f t="shared" si="44"/>
        <v>10.657818837344927</v>
      </c>
    </row>
    <row r="254" spans="27:37" ht="12.75">
      <c r="AA254" s="11">
        <v>49</v>
      </c>
      <c r="AB254" s="11">
        <f t="shared" si="45"/>
        <v>2.5</v>
      </c>
      <c r="AC254" s="14">
        <f t="shared" si="42"/>
        <v>13.450000000000035</v>
      </c>
      <c r="AD254" s="1" t="s">
        <v>23</v>
      </c>
      <c r="AE254" s="14">
        <f t="shared" si="37"/>
        <v>13.680369147066205</v>
      </c>
      <c r="AF254" s="1" t="s">
        <v>28</v>
      </c>
      <c r="AG254" s="33">
        <f t="shared" si="38"/>
        <v>1.3870199965200583</v>
      </c>
      <c r="AI254" s="12">
        <v>49</v>
      </c>
      <c r="AJ254" s="8">
        <f t="shared" si="43"/>
        <v>-4.10702353732293</v>
      </c>
      <c r="AK254" s="8">
        <f t="shared" si="44"/>
        <v>13.049324030917326</v>
      </c>
    </row>
    <row r="255" spans="27:37" ht="12.75">
      <c r="AA255" s="11">
        <v>50</v>
      </c>
      <c r="AB255" s="11">
        <f t="shared" si="45"/>
        <v>-2.5</v>
      </c>
      <c r="AC255" s="14">
        <f t="shared" si="42"/>
        <v>13.500000000000036</v>
      </c>
      <c r="AD255" s="1" t="s">
        <v>23</v>
      </c>
      <c r="AE255" s="14">
        <f t="shared" si="37"/>
        <v>13.729530217746015</v>
      </c>
      <c r="AF255" s="1" t="s">
        <v>28</v>
      </c>
      <c r="AG255" s="33">
        <f t="shared" si="38"/>
        <v>1.7539071440573801</v>
      </c>
      <c r="AI255" s="12">
        <v>50</v>
      </c>
      <c r="AJ255" s="8">
        <f t="shared" si="43"/>
        <v>-8.545235079756855</v>
      </c>
      <c r="AK255" s="8">
        <f t="shared" si="44"/>
        <v>10.74611359663082</v>
      </c>
    </row>
    <row r="256" spans="27:37" ht="12.75">
      <c r="AA256" s="11">
        <v>51</v>
      </c>
      <c r="AB256" s="11">
        <f aca="true" t="shared" si="46" ref="AB256:AB305">-AB255</f>
        <v>2.5</v>
      </c>
      <c r="AC256" s="14">
        <f t="shared" si="42"/>
        <v>13.550000000000036</v>
      </c>
      <c r="AD256" s="1" t="s">
        <v>23</v>
      </c>
      <c r="AE256" s="14">
        <f t="shared" si="37"/>
        <v>13.778697325944895</v>
      </c>
      <c r="AF256" s="1" t="s">
        <v>28</v>
      </c>
      <c r="AG256" s="33">
        <f t="shared" si="38"/>
        <v>1.3883462732792504</v>
      </c>
      <c r="AI256" s="12">
        <v>51</v>
      </c>
      <c r="AJ256" s="8">
        <f t="shared" si="43"/>
        <v>-4.15397069360152</v>
      </c>
      <c r="AK256" s="8">
        <f t="shared" si="44"/>
        <v>13.13761879020322</v>
      </c>
    </row>
    <row r="257" spans="27:37" ht="12.75">
      <c r="AA257" s="11">
        <v>52</v>
      </c>
      <c r="AB257" s="11">
        <f t="shared" si="46"/>
        <v>-2.5</v>
      </c>
      <c r="AC257" s="14">
        <f t="shared" si="42"/>
        <v>13.600000000000037</v>
      </c>
      <c r="AD257" s="1" t="s">
        <v>23</v>
      </c>
      <c r="AE257" s="14">
        <f t="shared" si="37"/>
        <v>13.827870407260873</v>
      </c>
      <c r="AF257" s="1" t="s">
        <v>28</v>
      </c>
      <c r="AG257" s="33">
        <f t="shared" si="38"/>
        <v>1.7525903157429377</v>
      </c>
      <c r="AI257" s="12">
        <v>52</v>
      </c>
      <c r="AJ257" s="8">
        <f t="shared" si="43"/>
        <v>-8.59218223603545</v>
      </c>
      <c r="AK257" s="8">
        <f t="shared" si="44"/>
        <v>10.83440835591671</v>
      </c>
    </row>
    <row r="258" spans="27:37" ht="12.75">
      <c r="AA258" s="11">
        <v>53</v>
      </c>
      <c r="AB258" s="11">
        <f t="shared" si="46"/>
        <v>2.5</v>
      </c>
      <c r="AC258" s="14">
        <f t="shared" si="42"/>
        <v>13.650000000000038</v>
      </c>
      <c r="AD258" s="1" t="s">
        <v>23</v>
      </c>
      <c r="AE258" s="14">
        <f t="shared" si="37"/>
        <v>13.877049398197046</v>
      </c>
      <c r="AF258" s="1" t="s">
        <v>28</v>
      </c>
      <c r="AG258" s="33">
        <f t="shared" si="38"/>
        <v>1.3896537526278192</v>
      </c>
      <c r="AI258" s="12">
        <v>53</v>
      </c>
      <c r="AJ258" s="8">
        <f t="shared" si="43"/>
        <v>-4.20091784988011</v>
      </c>
      <c r="AK258" s="8">
        <f t="shared" si="44"/>
        <v>13.225913549489112</v>
      </c>
    </row>
    <row r="259" spans="27:37" ht="12.75">
      <c r="AA259" s="11">
        <v>54</v>
      </c>
      <c r="AB259" s="11">
        <f t="shared" si="46"/>
        <v>-2.5</v>
      </c>
      <c r="AC259" s="14">
        <f t="shared" si="42"/>
        <v>13.700000000000038</v>
      </c>
      <c r="AD259" s="1" t="s">
        <v>23</v>
      </c>
      <c r="AE259" s="14">
        <f t="shared" si="37"/>
        <v>13.92623423614586</v>
      </c>
      <c r="AF259" s="1" t="s">
        <v>28</v>
      </c>
      <c r="AG259" s="33">
        <f t="shared" si="38"/>
        <v>1.7512920872569313</v>
      </c>
      <c r="AI259" s="12">
        <v>54</v>
      </c>
      <c r="AJ259" s="8">
        <f t="shared" si="43"/>
        <v>-8.639129392314038</v>
      </c>
      <c r="AK259" s="8">
        <f t="shared" si="44"/>
        <v>10.922703115202607</v>
      </c>
    </row>
    <row r="260" spans="27:37" ht="12.75">
      <c r="AA260" s="11">
        <v>55</v>
      </c>
      <c r="AB260" s="11">
        <f t="shared" si="46"/>
        <v>2.5</v>
      </c>
      <c r="AC260" s="14">
        <f aca="true" t="shared" si="47" ref="AC260:AC291">AC259+$AB$203</f>
        <v>13.750000000000039</v>
      </c>
      <c r="AD260" s="1" t="s">
        <v>23</v>
      </c>
      <c r="AE260" s="14">
        <f t="shared" si="37"/>
        <v>13.975424859373724</v>
      </c>
      <c r="AF260" s="1" t="s">
        <v>28</v>
      </c>
      <c r="AG260" s="33">
        <f t="shared" si="38"/>
        <v>1.390942827002419</v>
      </c>
      <c r="AI260" s="12">
        <v>55</v>
      </c>
      <c r="AJ260" s="8">
        <f aca="true" t="shared" si="48" ref="AJ260:AJ291">AE260*COS(AG260+$AJ$1)</f>
        <v>-4.2478650061587</v>
      </c>
      <c r="AK260" s="8">
        <f aca="true" t="shared" si="49" ref="AK260:AK291">AE260*SIN(AG260+$AJ$1)</f>
        <v>13.314208308775008</v>
      </c>
    </row>
    <row r="261" spans="27:37" ht="12.75">
      <c r="AA261" s="11">
        <v>56</v>
      </c>
      <c r="AB261" s="11">
        <f t="shared" si="46"/>
        <v>-2.5</v>
      </c>
      <c r="AC261" s="14">
        <f t="shared" si="47"/>
        <v>13.80000000000004</v>
      </c>
      <c r="AD261" s="1" t="s">
        <v>23</v>
      </c>
      <c r="AE261" s="14">
        <f t="shared" si="37"/>
        <v>14.024621207005953</v>
      </c>
      <c r="AF261" s="1" t="s">
        <v>28</v>
      </c>
      <c r="AG261" s="33">
        <f t="shared" si="38"/>
        <v>1.7500120715717986</v>
      </c>
      <c r="AI261" s="12">
        <v>56</v>
      </c>
      <c r="AJ261" s="8">
        <f t="shared" si="48"/>
        <v>-8.68607654859263</v>
      </c>
      <c r="AK261" s="8">
        <f t="shared" si="49"/>
        <v>11.010997874488499</v>
      </c>
    </row>
    <row r="262" spans="27:37" ht="12.75">
      <c r="AA262" s="11">
        <v>57</v>
      </c>
      <c r="AB262" s="11">
        <f t="shared" si="46"/>
        <v>2.5</v>
      </c>
      <c r="AC262" s="14">
        <f t="shared" si="47"/>
        <v>13.85000000000004</v>
      </c>
      <c r="AD262" s="1" t="s">
        <v>23</v>
      </c>
      <c r="AE262" s="14">
        <f t="shared" si="37"/>
        <v>14.073823219011993</v>
      </c>
      <c r="AF262" s="1" t="s">
        <v>28</v>
      </c>
      <c r="AG262" s="33">
        <f t="shared" si="38"/>
        <v>1.392213878113288</v>
      </c>
      <c r="AI262" s="12">
        <v>57</v>
      </c>
      <c r="AJ262" s="8">
        <f t="shared" si="48"/>
        <v>-4.294812162437289</v>
      </c>
      <c r="AK262" s="8">
        <f t="shared" si="49"/>
        <v>13.4025030680609</v>
      </c>
    </row>
    <row r="263" spans="27:37" ht="12.75">
      <c r="AA263" s="11">
        <v>58</v>
      </c>
      <c r="AB263" s="11">
        <f t="shared" si="46"/>
        <v>-2.5</v>
      </c>
      <c r="AC263" s="14">
        <f t="shared" si="47"/>
        <v>13.900000000000041</v>
      </c>
      <c r="AD263" s="1" t="s">
        <v>23</v>
      </c>
      <c r="AE263" s="14">
        <f t="shared" si="37"/>
        <v>14.123030836190974</v>
      </c>
      <c r="AF263" s="1" t="s">
        <v>28</v>
      </c>
      <c r="AG263" s="33">
        <f t="shared" si="38"/>
        <v>1.7487498922046965</v>
      </c>
      <c r="AI263" s="12">
        <v>58</v>
      </c>
      <c r="AJ263" s="8">
        <f t="shared" si="48"/>
        <v>-8.733023704871222</v>
      </c>
      <c r="AK263" s="8">
        <f t="shared" si="49"/>
        <v>11.099292633774391</v>
      </c>
    </row>
    <row r="264" spans="27:37" ht="12.75">
      <c r="AA264" s="11">
        <v>59</v>
      </c>
      <c r="AB264" s="11">
        <f t="shared" si="46"/>
        <v>2.5</v>
      </c>
      <c r="AC264" s="14">
        <f t="shared" si="47"/>
        <v>13.950000000000042</v>
      </c>
      <c r="AD264" s="1" t="s">
        <v>23</v>
      </c>
      <c r="AE264" s="14">
        <f t="shared" si="37"/>
        <v>14.172244000157532</v>
      </c>
      <c r="AF264" s="1" t="s">
        <v>28</v>
      </c>
      <c r="AG264" s="33">
        <f t="shared" si="38"/>
        <v>1.3934672773040053</v>
      </c>
      <c r="AI264" s="12">
        <v>59</v>
      </c>
      <c r="AJ264" s="8">
        <f t="shared" si="48"/>
        <v>-4.341759318715877</v>
      </c>
      <c r="AK264" s="8">
        <f t="shared" si="49"/>
        <v>13.490797827346796</v>
      </c>
    </row>
    <row r="265" spans="27:37" ht="12.75">
      <c r="AA265" s="11">
        <v>60</v>
      </c>
      <c r="AB265" s="11">
        <f t="shared" si="46"/>
        <v>-2.5</v>
      </c>
      <c r="AC265" s="14">
        <f t="shared" si="47"/>
        <v>14.000000000000043</v>
      </c>
      <c r="AD265" s="1" t="s">
        <v>23</v>
      </c>
      <c r="AE265" s="14">
        <f t="shared" si="37"/>
        <v>14.221462653327933</v>
      </c>
      <c r="AF265" s="1" t="s">
        <v>28</v>
      </c>
      <c r="AG265" s="33">
        <f t="shared" si="38"/>
        <v>1.7475051828649326</v>
      </c>
      <c r="AI265" s="12">
        <v>60</v>
      </c>
      <c r="AJ265" s="8">
        <f t="shared" si="48"/>
        <v>-8.779970861149806</v>
      </c>
      <c r="AK265" s="8">
        <f t="shared" si="49"/>
        <v>11.187587393060287</v>
      </c>
    </row>
    <row r="266" spans="27:37" ht="12.75">
      <c r="AA266" s="11">
        <v>61</v>
      </c>
      <c r="AB266" s="11">
        <f t="shared" si="46"/>
        <v>2.5</v>
      </c>
      <c r="AC266" s="14">
        <f t="shared" si="47"/>
        <v>14.050000000000043</v>
      </c>
      <c r="AD266" s="1" t="s">
        <v>23</v>
      </c>
      <c r="AE266" s="14">
        <f t="shared" si="37"/>
        <v>14.270686738906479</v>
      </c>
      <c r="AF266" s="1" t="s">
        <v>28</v>
      </c>
      <c r="AG266" s="33">
        <f t="shared" si="38"/>
        <v>1.3947033858970392</v>
      </c>
      <c r="AI266" s="12">
        <v>61</v>
      </c>
      <c r="AJ266" s="8">
        <f t="shared" si="48"/>
        <v>-4.388706474994467</v>
      </c>
      <c r="AK266" s="8">
        <f t="shared" si="49"/>
        <v>13.579092586632688</v>
      </c>
    </row>
    <row r="267" spans="27:37" ht="12.75">
      <c r="AA267" s="11">
        <v>62</v>
      </c>
      <c r="AB267" s="11">
        <f t="shared" si="46"/>
        <v>-2.5</v>
      </c>
      <c r="AC267" s="14">
        <f t="shared" si="47"/>
        <v>14.100000000000044</v>
      </c>
      <c r="AD267" s="1" t="s">
        <v>23</v>
      </c>
      <c r="AE267" s="14">
        <f t="shared" si="37"/>
        <v>14.31991620087217</v>
      </c>
      <c r="AF267" s="1" t="s">
        <v>28</v>
      </c>
      <c r="AG267" s="33">
        <f t="shared" si="38"/>
        <v>1.746277587115277</v>
      </c>
      <c r="AI267" s="12">
        <v>62</v>
      </c>
      <c r="AJ267" s="8">
        <f t="shared" si="48"/>
        <v>-8.8269180174284</v>
      </c>
      <c r="AK267" s="8">
        <f t="shared" si="49"/>
        <v>11.27588215234618</v>
      </c>
    </row>
    <row r="268" spans="27:37" ht="12.75">
      <c r="AA268" s="11">
        <v>63</v>
      </c>
      <c r="AB268" s="11">
        <f t="shared" si="46"/>
        <v>2.5</v>
      </c>
      <c r="AC268" s="14">
        <f t="shared" si="47"/>
        <v>14.150000000000045</v>
      </c>
      <c r="AD268" s="1" t="s">
        <v>23</v>
      </c>
      <c r="AE268" s="14">
        <f t="shared" si="37"/>
        <v>14.369150983965659</v>
      </c>
      <c r="AF268" s="1" t="s">
        <v>28</v>
      </c>
      <c r="AG268" s="33">
        <f t="shared" si="38"/>
        <v>1.3959225555257309</v>
      </c>
      <c r="AI268" s="12">
        <v>63</v>
      </c>
      <c r="AJ268" s="8">
        <f t="shared" si="48"/>
        <v>-4.435653631273056</v>
      </c>
      <c r="AK268" s="8">
        <f t="shared" si="49"/>
        <v>13.667387345918582</v>
      </c>
    </row>
    <row r="269" spans="27:37" ht="12.75">
      <c r="AA269" s="11">
        <v>64</v>
      </c>
      <c r="AB269" s="11">
        <f t="shared" si="46"/>
        <v>-2.5</v>
      </c>
      <c r="AC269" s="14">
        <f t="shared" si="47"/>
        <v>14.200000000000045</v>
      </c>
      <c r="AD269" s="1" t="s">
        <v>23</v>
      </c>
      <c r="AE269" s="14">
        <f t="shared" si="37"/>
        <v>14.418391033676444</v>
      </c>
      <c r="AF269" s="1" t="s">
        <v>28</v>
      </c>
      <c r="AG269" s="33">
        <f t="shared" si="38"/>
        <v>1.7450667580465289</v>
      </c>
      <c r="AI269" s="12">
        <v>64</v>
      </c>
      <c r="AJ269" s="8">
        <f t="shared" si="48"/>
        <v>-8.873865173706987</v>
      </c>
      <c r="AK269" s="8">
        <f t="shared" si="49"/>
        <v>11.364176911632077</v>
      </c>
    </row>
    <row r="270" spans="27:37" ht="12.75">
      <c r="AA270" s="11">
        <v>65</v>
      </c>
      <c r="AB270" s="11">
        <f t="shared" si="46"/>
        <v>2.5</v>
      </c>
      <c r="AC270" s="14">
        <f t="shared" si="47"/>
        <v>14.250000000000046</v>
      </c>
      <c r="AD270" s="1" t="s">
        <v>23</v>
      </c>
      <c r="AE270" s="14">
        <f aca="true" t="shared" si="50" ref="AE270:AE305">SQRT(AB270^2+AC270^2)</f>
        <v>14.467636296230332</v>
      </c>
      <c r="AF270" s="1" t="s">
        <v>28</v>
      </c>
      <c r="AG270" s="33">
        <f aca="true" t="shared" si="51" ref="AG270:AG305">ACOS(AB270/AE270)</f>
        <v>1.3971251284533233</v>
      </c>
      <c r="AI270" s="12">
        <v>65</v>
      </c>
      <c r="AJ270" s="8">
        <f t="shared" si="48"/>
        <v>-4.482600787551647</v>
      </c>
      <c r="AK270" s="8">
        <f t="shared" si="49"/>
        <v>13.755682105204476</v>
      </c>
    </row>
    <row r="271" spans="27:37" ht="12.75">
      <c r="AA271" s="11">
        <v>66</v>
      </c>
      <c r="AB271" s="11">
        <f t="shared" si="46"/>
        <v>-2.5</v>
      </c>
      <c r="AC271" s="14">
        <f t="shared" si="47"/>
        <v>14.300000000000047</v>
      </c>
      <c r="AD271" s="1" t="s">
        <v>23</v>
      </c>
      <c r="AE271" s="14">
        <f t="shared" si="50"/>
        <v>14.516886718577139</v>
      </c>
      <c r="AF271" s="1" t="s">
        <v>28</v>
      </c>
      <c r="AG271" s="33">
        <f t="shared" si="51"/>
        <v>1.743872357964749</v>
      </c>
      <c r="AI271" s="12">
        <v>66</v>
      </c>
      <c r="AJ271" s="8">
        <f t="shared" si="48"/>
        <v>-8.920812329985575</v>
      </c>
      <c r="AK271" s="8">
        <f t="shared" si="49"/>
        <v>11.452471670917973</v>
      </c>
    </row>
    <row r="272" spans="27:37" ht="12.75">
      <c r="AA272" s="11">
        <v>67</v>
      </c>
      <c r="AB272" s="11">
        <f t="shared" si="46"/>
        <v>2.5</v>
      </c>
      <c r="AC272" s="14">
        <f t="shared" si="47"/>
        <v>14.350000000000048</v>
      </c>
      <c r="AD272" s="1" t="s">
        <v>23</v>
      </c>
      <c r="AE272" s="14">
        <f t="shared" si="50"/>
        <v>14.566142248378648</v>
      </c>
      <c r="AF272" s="1" t="s">
        <v>28</v>
      </c>
      <c r="AG272" s="33">
        <f t="shared" si="51"/>
        <v>1.3983114378796118</v>
      </c>
      <c r="AI272" s="12">
        <v>67</v>
      </c>
      <c r="AJ272" s="8">
        <f t="shared" si="48"/>
        <v>-4.529547943830236</v>
      </c>
      <c r="AK272" s="8">
        <f t="shared" si="49"/>
        <v>13.843976864490372</v>
      </c>
    </row>
    <row r="273" spans="27:37" ht="12.75">
      <c r="AA273" s="11">
        <v>68</v>
      </c>
      <c r="AB273" s="11">
        <f t="shared" si="46"/>
        <v>-2.5</v>
      </c>
      <c r="AC273" s="14">
        <f t="shared" si="47"/>
        <v>14.400000000000048</v>
      </c>
      <c r="AD273" s="1" t="s">
        <v>23</v>
      </c>
      <c r="AE273" s="14">
        <f t="shared" si="50"/>
        <v>14.61540283399679</v>
      </c>
      <c r="AF273" s="1" t="s">
        <v>28</v>
      </c>
      <c r="AG273" s="33">
        <f t="shared" si="51"/>
        <v>1.7426940580905879</v>
      </c>
      <c r="AI273" s="12">
        <v>68</v>
      </c>
      <c r="AJ273" s="8">
        <f t="shared" si="48"/>
        <v>-8.967759486264168</v>
      </c>
      <c r="AK273" s="8">
        <f t="shared" si="49"/>
        <v>11.540766430203863</v>
      </c>
    </row>
    <row r="274" spans="27:37" ht="12.75">
      <c r="AA274" s="11">
        <v>69</v>
      </c>
      <c r="AB274" s="11">
        <f t="shared" si="46"/>
        <v>2.5</v>
      </c>
      <c r="AC274" s="14">
        <f t="shared" si="47"/>
        <v>14.450000000000049</v>
      </c>
      <c r="AD274" s="1" t="s">
        <v>23</v>
      </c>
      <c r="AE274" s="14">
        <f t="shared" si="50"/>
        <v>14.66466842448207</v>
      </c>
      <c r="AF274" s="1" t="s">
        <v>28</v>
      </c>
      <c r="AG274" s="33">
        <f t="shared" si="51"/>
        <v>1.3994818082357687</v>
      </c>
      <c r="AI274" s="12">
        <v>69</v>
      </c>
      <c r="AJ274" s="8">
        <f t="shared" si="48"/>
        <v>-4.576495100108828</v>
      </c>
      <c r="AK274" s="8">
        <f t="shared" si="49"/>
        <v>13.932271623776264</v>
      </c>
    </row>
    <row r="275" spans="27:37" ht="12.75">
      <c r="AA275" s="11">
        <v>70</v>
      </c>
      <c r="AB275" s="11">
        <f t="shared" si="46"/>
        <v>-2.5</v>
      </c>
      <c r="AC275" s="14">
        <f t="shared" si="47"/>
        <v>14.50000000000005</v>
      </c>
      <c r="AD275" s="1" t="s">
        <v>23</v>
      </c>
      <c r="AE275" s="14">
        <f t="shared" si="50"/>
        <v>14.71393896956221</v>
      </c>
      <c r="AF275" s="1" t="s">
        <v>28</v>
      </c>
      <c r="AG275" s="33">
        <f t="shared" si="51"/>
        <v>1.7415315382701788</v>
      </c>
      <c r="AI275" s="12">
        <v>70</v>
      </c>
      <c r="AJ275" s="8">
        <f t="shared" si="48"/>
        <v>-9.014706642542754</v>
      </c>
      <c r="AK275" s="8">
        <f t="shared" si="49"/>
        <v>11.62906118948976</v>
      </c>
    </row>
    <row r="276" spans="27:37" ht="12.75">
      <c r="AA276" s="11">
        <v>71</v>
      </c>
      <c r="AB276" s="11">
        <f t="shared" si="46"/>
        <v>2.5</v>
      </c>
      <c r="AC276" s="14">
        <f t="shared" si="47"/>
        <v>14.55000000000005</v>
      </c>
      <c r="AD276" s="1" t="s">
        <v>23</v>
      </c>
      <c r="AE276" s="14">
        <f t="shared" si="50"/>
        <v>14.763214419631026</v>
      </c>
      <c r="AF276" s="1" t="s">
        <v>28</v>
      </c>
      <c r="AG276" s="33">
        <f t="shared" si="51"/>
        <v>1.400636555467861</v>
      </c>
      <c r="AI276" s="12">
        <v>71</v>
      </c>
      <c r="AJ276" s="8">
        <f t="shared" si="48"/>
        <v>-4.623442256387418</v>
      </c>
      <c r="AK276" s="8">
        <f t="shared" si="49"/>
        <v>14.020566383062159</v>
      </c>
    </row>
    <row r="277" spans="27:37" ht="12.75">
      <c r="AA277" s="11">
        <v>72</v>
      </c>
      <c r="AB277" s="11">
        <f t="shared" si="46"/>
        <v>-2.5</v>
      </c>
      <c r="AC277" s="14">
        <f t="shared" si="47"/>
        <v>14.600000000000051</v>
      </c>
      <c r="AD277" s="1" t="s">
        <v>23</v>
      </c>
      <c r="AE277" s="14">
        <f t="shared" si="50"/>
        <v>14.812494725737508</v>
      </c>
      <c r="AF277" s="1" t="s">
        <v>28</v>
      </c>
      <c r="AG277" s="33">
        <f t="shared" si="51"/>
        <v>1.740384486697084</v>
      </c>
      <c r="AI277" s="12">
        <v>72</v>
      </c>
      <c r="AJ277" s="8">
        <f t="shared" si="48"/>
        <v>-9.061653798821348</v>
      </c>
      <c r="AK277" s="8">
        <f t="shared" si="49"/>
        <v>11.717355948775651</v>
      </c>
    </row>
    <row r="278" spans="27:37" ht="12.75">
      <c r="AA278" s="11">
        <v>73</v>
      </c>
      <c r="AB278" s="11">
        <f t="shared" si="46"/>
        <v>2.5</v>
      </c>
      <c r="AC278" s="14">
        <f t="shared" si="47"/>
        <v>14.650000000000052</v>
      </c>
      <c r="AD278" s="1" t="s">
        <v>23</v>
      </c>
      <c r="AE278" s="14">
        <f t="shared" si="50"/>
        <v>14.86177983957512</v>
      </c>
      <c r="AF278" s="1" t="s">
        <v>28</v>
      </c>
      <c r="AG278" s="33">
        <f t="shared" si="51"/>
        <v>1.4017759873095614</v>
      </c>
      <c r="AI278" s="12">
        <v>73</v>
      </c>
      <c r="AJ278" s="8">
        <f t="shared" si="48"/>
        <v>-4.6703894126660055</v>
      </c>
      <c r="AK278" s="8">
        <f t="shared" si="49"/>
        <v>14.108861142348053</v>
      </c>
    </row>
    <row r="279" spans="27:37" ht="12.75">
      <c r="AA279" s="11">
        <v>74</v>
      </c>
      <c r="AB279" s="11">
        <f t="shared" si="46"/>
        <v>-2.5</v>
      </c>
      <c r="AC279" s="14">
        <f t="shared" si="47"/>
        <v>14.700000000000053</v>
      </c>
      <c r="AD279" s="1" t="s">
        <v>23</v>
      </c>
      <c r="AE279" s="14">
        <f t="shared" si="50"/>
        <v>14.911069713471315</v>
      </c>
      <c r="AF279" s="1" t="s">
        <v>28</v>
      </c>
      <c r="AG279" s="33">
        <f t="shared" si="51"/>
        <v>1.739252599644809</v>
      </c>
      <c r="AI279" s="12">
        <v>74</v>
      </c>
      <c r="AJ279" s="8">
        <f t="shared" si="48"/>
        <v>-9.108600955099933</v>
      </c>
      <c r="AK279" s="8">
        <f t="shared" si="49"/>
        <v>11.805650708061547</v>
      </c>
    </row>
    <row r="280" spans="27:37" ht="12.75">
      <c r="AA280" s="11">
        <v>75</v>
      </c>
      <c r="AB280" s="11">
        <f t="shared" si="46"/>
        <v>2.5</v>
      </c>
      <c r="AC280" s="14">
        <f t="shared" si="47"/>
        <v>14.750000000000053</v>
      </c>
      <c r="AD280" s="1" t="s">
        <v>23</v>
      </c>
      <c r="AE280" s="14">
        <f t="shared" si="50"/>
        <v>14.960364300377233</v>
      </c>
      <c r="AF280" s="1" t="s">
        <v>28</v>
      </c>
      <c r="AG280" s="33">
        <f t="shared" si="51"/>
        <v>1.4029004035445225</v>
      </c>
      <c r="AI280" s="12">
        <v>75</v>
      </c>
      <c r="AJ280" s="8">
        <f t="shared" si="48"/>
        <v>-4.717336568944594</v>
      </c>
      <c r="AK280" s="8">
        <f t="shared" si="49"/>
        <v>14.197155901633947</v>
      </c>
    </row>
    <row r="281" spans="27:37" ht="12.75">
      <c r="AA281" s="11">
        <v>76</v>
      </c>
      <c r="AB281" s="11">
        <f t="shared" si="46"/>
        <v>-2.5</v>
      </c>
      <c r="AC281" s="14">
        <f t="shared" si="47"/>
        <v>14.800000000000054</v>
      </c>
      <c r="AD281" s="1" t="s">
        <v>23</v>
      </c>
      <c r="AE281" s="14">
        <f t="shared" si="50"/>
        <v>15.009663553857616</v>
      </c>
      <c r="AF281" s="1" t="s">
        <v>28</v>
      </c>
      <c r="AG281" s="33">
        <f t="shared" si="51"/>
        <v>1.7381355812094286</v>
      </c>
      <c r="AI281" s="12">
        <v>76</v>
      </c>
      <c r="AJ281" s="8">
        <f t="shared" si="48"/>
        <v>-9.155548111378527</v>
      </c>
      <c r="AK281" s="8">
        <f t="shared" si="49"/>
        <v>11.893945467347441</v>
      </c>
    </row>
    <row r="282" spans="27:37" ht="12.75">
      <c r="AA282" s="11">
        <v>77</v>
      </c>
      <c r="AB282" s="11">
        <f t="shared" si="46"/>
        <v>2.5</v>
      </c>
      <c r="AC282" s="14">
        <f t="shared" si="47"/>
        <v>14.850000000000055</v>
      </c>
      <c r="AD282" s="1" t="s">
        <v>23</v>
      </c>
      <c r="AE282" s="14">
        <f t="shared" si="50"/>
        <v>15.058967428080905</v>
      </c>
      <c r="AF282" s="1" t="s">
        <v>28</v>
      </c>
      <c r="AG282" s="33">
        <f t="shared" si="51"/>
        <v>1.4040100962588624</v>
      </c>
      <c r="AI282" s="12">
        <v>77</v>
      </c>
      <c r="AJ282" s="8">
        <f t="shared" si="48"/>
        <v>-4.764283725223185</v>
      </c>
      <c r="AK282" s="8">
        <f t="shared" si="49"/>
        <v>14.28545066091984</v>
      </c>
    </row>
    <row r="283" spans="27:37" ht="12.75">
      <c r="AA283" s="11">
        <v>78</v>
      </c>
      <c r="AB283" s="11">
        <f t="shared" si="46"/>
        <v>-2.5</v>
      </c>
      <c r="AC283" s="14">
        <f t="shared" si="47"/>
        <v>14.900000000000055</v>
      </c>
      <c r="AD283" s="1" t="s">
        <v>23</v>
      </c>
      <c r="AE283" s="14">
        <f t="shared" si="50"/>
        <v>15.10827587780954</v>
      </c>
      <c r="AF283" s="1" t="s">
        <v>28</v>
      </c>
      <c r="AG283" s="33">
        <f t="shared" si="51"/>
        <v>1.7370331430618817</v>
      </c>
      <c r="AI283" s="12">
        <v>78</v>
      </c>
      <c r="AJ283" s="8">
        <f t="shared" si="48"/>
        <v>-9.202495267657111</v>
      </c>
      <c r="AK283" s="8">
        <f t="shared" si="49"/>
        <v>11.982240226633335</v>
      </c>
    </row>
    <row r="284" spans="27:37" ht="12.75">
      <c r="AA284" s="11">
        <v>79</v>
      </c>
      <c r="AB284" s="11">
        <f t="shared" si="46"/>
        <v>2.5</v>
      </c>
      <c r="AC284" s="14">
        <f t="shared" si="47"/>
        <v>14.950000000000056</v>
      </c>
      <c r="AD284" s="1" t="s">
        <v>23</v>
      </c>
      <c r="AE284" s="14">
        <f t="shared" si="50"/>
        <v>15.15758885839043</v>
      </c>
      <c r="AF284" s="1" t="s">
        <v>28</v>
      </c>
      <c r="AG284" s="33">
        <f t="shared" si="51"/>
        <v>1.4051053500841908</v>
      </c>
      <c r="AI284" s="12">
        <v>79</v>
      </c>
      <c r="AJ284" s="8">
        <f t="shared" si="48"/>
        <v>-4.811230881501774</v>
      </c>
      <c r="AK284" s="8">
        <f t="shared" si="49"/>
        <v>14.373745420205735</v>
      </c>
    </row>
    <row r="285" spans="27:37" ht="12.75">
      <c r="AA285" s="11">
        <v>80</v>
      </c>
      <c r="AB285" s="11">
        <f t="shared" si="46"/>
        <v>-2.5</v>
      </c>
      <c r="AC285" s="14">
        <f t="shared" si="47"/>
        <v>15.000000000000057</v>
      </c>
      <c r="AD285" s="1" t="s">
        <v>23</v>
      </c>
      <c r="AE285" s="14">
        <f t="shared" si="50"/>
        <v>15.206906325745605</v>
      </c>
      <c r="AF285" s="1" t="s">
        <v>28</v>
      </c>
      <c r="AG285" s="33">
        <f t="shared" si="51"/>
        <v>1.7359450042095228</v>
      </c>
      <c r="AI285" s="12">
        <v>80</v>
      </c>
      <c r="AJ285" s="8">
        <f t="shared" si="48"/>
        <v>-9.249442423935704</v>
      </c>
      <c r="AK285" s="8">
        <f t="shared" si="49"/>
        <v>12.070534985919227</v>
      </c>
    </row>
    <row r="286" spans="27:37" ht="12.75">
      <c r="AA286" s="11">
        <v>81</v>
      </c>
      <c r="AB286" s="11">
        <f t="shared" si="46"/>
        <v>2.5</v>
      </c>
      <c r="AC286" s="14">
        <f t="shared" si="47"/>
        <v>15.050000000000058</v>
      </c>
      <c r="AD286" s="1" t="s">
        <v>23</v>
      </c>
      <c r="AE286" s="14">
        <f t="shared" si="50"/>
        <v>15.256228236363066</v>
      </c>
      <c r="AF286" s="1" t="s">
        <v>28</v>
      </c>
      <c r="AG286" s="33">
        <f t="shared" si="51"/>
        <v>1.4061864424315818</v>
      </c>
      <c r="AI286" s="12">
        <v>81</v>
      </c>
      <c r="AJ286" s="8">
        <f t="shared" si="48"/>
        <v>-4.858178037780364</v>
      </c>
      <c r="AK286" s="8">
        <f t="shared" si="49"/>
        <v>14.462040179491627</v>
      </c>
    </row>
    <row r="287" spans="27:37" ht="12.75">
      <c r="AA287" s="11">
        <v>82</v>
      </c>
      <c r="AB287" s="11">
        <f t="shared" si="46"/>
        <v>-2.5</v>
      </c>
      <c r="AC287" s="14">
        <f t="shared" si="47"/>
        <v>15.100000000000058</v>
      </c>
      <c r="AD287" s="1" t="s">
        <v>23</v>
      </c>
      <c r="AE287" s="14">
        <f t="shared" si="50"/>
        <v>15.305554547287784</v>
      </c>
      <c r="AF287" s="1" t="s">
        <v>28</v>
      </c>
      <c r="AG287" s="33">
        <f t="shared" si="51"/>
        <v>1.7348708907665296</v>
      </c>
      <c r="AI287" s="12">
        <v>82</v>
      </c>
      <c r="AJ287" s="8">
        <f t="shared" si="48"/>
        <v>-9.296389580214296</v>
      </c>
      <c r="AK287" s="8">
        <f t="shared" si="49"/>
        <v>12.158829745205121</v>
      </c>
    </row>
    <row r="288" spans="27:37" ht="12.75">
      <c r="AA288" s="11">
        <v>83</v>
      </c>
      <c r="AB288" s="11">
        <f t="shared" si="46"/>
        <v>2.5</v>
      </c>
      <c r="AC288" s="14">
        <f t="shared" si="47"/>
        <v>15.150000000000059</v>
      </c>
      <c r="AD288" s="1" t="s">
        <v>23</v>
      </c>
      <c r="AE288" s="14">
        <f t="shared" si="50"/>
        <v>15.354885216112876</v>
      </c>
      <c r="AF288" s="1" t="s">
        <v>28</v>
      </c>
      <c r="AG288" s="33">
        <f t="shared" si="51"/>
        <v>1.4072536437168772</v>
      </c>
      <c r="AI288" s="12">
        <v>83</v>
      </c>
      <c r="AJ288" s="8">
        <f t="shared" si="48"/>
        <v>-4.905125194058954</v>
      </c>
      <c r="AK288" s="8">
        <f t="shared" si="49"/>
        <v>14.550334938777521</v>
      </c>
    </row>
    <row r="289" spans="27:37" ht="12.75">
      <c r="AA289" s="11">
        <v>84</v>
      </c>
      <c r="AB289" s="11">
        <f t="shared" si="46"/>
        <v>-2.5</v>
      </c>
      <c r="AC289" s="14">
        <f t="shared" si="47"/>
        <v>15.20000000000006</v>
      </c>
      <c r="AD289" s="1" t="s">
        <v>23</v>
      </c>
      <c r="AE289" s="14">
        <f t="shared" si="50"/>
        <v>15.40422020097096</v>
      </c>
      <c r="AF289" s="1" t="s">
        <v>28</v>
      </c>
      <c r="AG289" s="33">
        <f t="shared" si="51"/>
        <v>1.7338105357327935</v>
      </c>
      <c r="AI289" s="12">
        <v>84</v>
      </c>
      <c r="AJ289" s="8">
        <f t="shared" si="48"/>
        <v>-9.343336736492883</v>
      </c>
      <c r="AK289" s="8">
        <f t="shared" si="49"/>
        <v>12.247124504491016</v>
      </c>
    </row>
    <row r="290" spans="27:37" ht="12.75">
      <c r="AA290" s="11">
        <v>85</v>
      </c>
      <c r="AB290" s="11">
        <f t="shared" si="46"/>
        <v>2.5</v>
      </c>
      <c r="AC290" s="14">
        <f t="shared" si="47"/>
        <v>15.25000000000006</v>
      </c>
      <c r="AD290" s="1" t="s">
        <v>23</v>
      </c>
      <c r="AE290" s="14">
        <f t="shared" si="50"/>
        <v>15.453559460525652</v>
      </c>
      <c r="AF290" s="1" t="s">
        <v>28</v>
      </c>
      <c r="AG290" s="33">
        <f t="shared" si="51"/>
        <v>1.4083072175776938</v>
      </c>
      <c r="AI290" s="12">
        <v>85</v>
      </c>
      <c r="AJ290" s="8">
        <f t="shared" si="48"/>
        <v>-4.952072350337545</v>
      </c>
      <c r="AK290" s="8">
        <f t="shared" si="49"/>
        <v>14.638629698063417</v>
      </c>
    </row>
    <row r="291" spans="27:37" ht="12.75">
      <c r="AA291" s="11">
        <v>86</v>
      </c>
      <c r="AB291" s="11">
        <f t="shared" si="46"/>
        <v>-2.5</v>
      </c>
      <c r="AC291" s="14">
        <f t="shared" si="47"/>
        <v>15.300000000000061</v>
      </c>
      <c r="AD291" s="1" t="s">
        <v>23</v>
      </c>
      <c r="AE291" s="14">
        <f t="shared" si="50"/>
        <v>15.50290295396323</v>
      </c>
      <c r="AF291" s="1" t="s">
        <v>28</v>
      </c>
      <c r="AG291" s="33">
        <f t="shared" si="51"/>
        <v>1.7327636787809313</v>
      </c>
      <c r="AI291" s="12">
        <v>86</v>
      </c>
      <c r="AJ291" s="8">
        <f t="shared" si="48"/>
        <v>-9.39028389277147</v>
      </c>
      <c r="AK291" s="8">
        <f t="shared" si="49"/>
        <v>12.335419263776911</v>
      </c>
    </row>
    <row r="292" spans="27:37" ht="12.75">
      <c r="AA292" s="11">
        <v>87</v>
      </c>
      <c r="AB292" s="11">
        <f t="shared" si="46"/>
        <v>2.5</v>
      </c>
      <c r="AC292" s="14">
        <f aca="true" t="shared" si="52" ref="AC292:AC305">AC291+$AB$203</f>
        <v>15.350000000000062</v>
      </c>
      <c r="AD292" s="1" t="s">
        <v>23</v>
      </c>
      <c r="AE292" s="14">
        <f t="shared" si="50"/>
        <v>15.552250640984472</v>
      </c>
      <c r="AF292" s="1" t="s">
        <v>28</v>
      </c>
      <c r="AG292" s="33">
        <f t="shared" si="51"/>
        <v>1.4093474210824792</v>
      </c>
      <c r="AI292" s="12">
        <v>87</v>
      </c>
      <c r="AJ292" s="8">
        <f aca="true" t="shared" si="53" ref="AJ292:AJ305">AE292*COS(AG292+$AJ$1)</f>
        <v>-4.999019506616133</v>
      </c>
      <c r="AK292" s="8">
        <f aca="true" t="shared" si="54" ref="AK292:AK305">AE292*SIN(AG292+$AJ$1)</f>
        <v>14.72692445734931</v>
      </c>
    </row>
    <row r="293" spans="27:37" ht="12.75">
      <c r="AA293" s="11">
        <v>88</v>
      </c>
      <c r="AB293" s="11">
        <f t="shared" si="46"/>
        <v>-2.5</v>
      </c>
      <c r="AC293" s="14">
        <f t="shared" si="52"/>
        <v>15.400000000000063</v>
      </c>
      <c r="AD293" s="1" t="s">
        <v>23</v>
      </c>
      <c r="AE293" s="14">
        <f t="shared" si="50"/>
        <v>15.601602481796602</v>
      </c>
      <c r="AF293" s="1" t="s">
        <v>28</v>
      </c>
      <c r="AG293" s="33">
        <f t="shared" si="51"/>
        <v>1.7317300660510748</v>
      </c>
      <c r="AI293" s="12">
        <v>88</v>
      </c>
      <c r="AJ293" s="8">
        <f t="shared" si="53"/>
        <v>-9.437231049050064</v>
      </c>
      <c r="AK293" s="8">
        <f t="shared" si="54"/>
        <v>12.423714023062804</v>
      </c>
    </row>
    <row r="294" spans="27:37" ht="12.75">
      <c r="AA294" s="11">
        <v>89</v>
      </c>
      <c r="AB294" s="11">
        <f t="shared" si="46"/>
        <v>2.5</v>
      </c>
      <c r="AC294" s="14">
        <f t="shared" si="52"/>
        <v>15.450000000000063</v>
      </c>
      <c r="AD294" s="1" t="s">
        <v>23</v>
      </c>
      <c r="AE294" s="14">
        <f t="shared" si="50"/>
        <v>15.650958437105439</v>
      </c>
      <c r="AF294" s="1" t="s">
        <v>28</v>
      </c>
      <c r="AG294" s="33">
        <f t="shared" si="51"/>
        <v>1.4103745049319563</v>
      </c>
      <c r="AI294" s="12">
        <v>89</v>
      </c>
      <c r="AJ294" s="8">
        <f t="shared" si="53"/>
        <v>-5.045966662894724</v>
      </c>
      <c r="AK294" s="8">
        <f t="shared" si="54"/>
        <v>14.815219216635203</v>
      </c>
    </row>
    <row r="295" spans="27:37" ht="12.75">
      <c r="AA295" s="11">
        <v>90</v>
      </c>
      <c r="AB295" s="11">
        <f t="shared" si="46"/>
        <v>-2.5</v>
      </c>
      <c r="AC295" s="14">
        <f t="shared" si="52"/>
        <v>15.500000000000064</v>
      </c>
      <c r="AD295" s="1" t="s">
        <v>23</v>
      </c>
      <c r="AE295" s="14">
        <f t="shared" si="50"/>
        <v>15.700318468107644</v>
      </c>
      <c r="AF295" s="1" t="s">
        <v>28</v>
      </c>
      <c r="AG295" s="33">
        <f t="shared" si="51"/>
        <v>1.7307094499531153</v>
      </c>
      <c r="AI295" s="12">
        <v>90</v>
      </c>
      <c r="AJ295" s="8">
        <f t="shared" si="53"/>
        <v>-9.484178205328659</v>
      </c>
      <c r="AK295" s="8">
        <f t="shared" si="54"/>
        <v>12.512008782348694</v>
      </c>
    </row>
    <row r="296" spans="27:37" ht="12.75">
      <c r="AA296" s="11">
        <v>91</v>
      </c>
      <c r="AB296" s="11">
        <f t="shared" si="46"/>
        <v>2.5</v>
      </c>
      <c r="AC296" s="14">
        <f t="shared" si="52"/>
        <v>15.550000000000065</v>
      </c>
      <c r="AD296" s="1" t="s">
        <v>23</v>
      </c>
      <c r="AE296" s="14">
        <f t="shared" si="50"/>
        <v>15.74968253648314</v>
      </c>
      <c r="AF296" s="1" t="s">
        <v>28</v>
      </c>
      <c r="AG296" s="33">
        <f t="shared" si="51"/>
        <v>1.4113887136532688</v>
      </c>
      <c r="AI296" s="12">
        <v>91</v>
      </c>
      <c r="AJ296" s="8">
        <f t="shared" si="53"/>
        <v>-5.092913819173315</v>
      </c>
      <c r="AK296" s="8">
        <f t="shared" si="54"/>
        <v>14.903513975921099</v>
      </c>
    </row>
    <row r="297" spans="27:37" ht="12.75">
      <c r="AA297" s="11">
        <v>92</v>
      </c>
      <c r="AB297" s="11">
        <f t="shared" si="46"/>
        <v>-2.5</v>
      </c>
      <c r="AC297" s="14">
        <f t="shared" si="52"/>
        <v>15.600000000000065</v>
      </c>
      <c r="AD297" s="1" t="s">
        <v>23</v>
      </c>
      <c r="AE297" s="14">
        <f t="shared" si="50"/>
        <v>15.799050604387658</v>
      </c>
      <c r="AF297" s="1" t="s">
        <v>28</v>
      </c>
      <c r="AG297" s="33">
        <f t="shared" si="51"/>
        <v>1.729701588976089</v>
      </c>
      <c r="AI297" s="12">
        <v>92</v>
      </c>
      <c r="AJ297" s="8">
        <f t="shared" si="53"/>
        <v>-9.531125361607243</v>
      </c>
      <c r="AK297" s="8">
        <f t="shared" si="54"/>
        <v>12.60030354163459</v>
      </c>
    </row>
    <row r="298" spans="27:37" ht="12.75">
      <c r="AA298" s="11">
        <v>93</v>
      </c>
      <c r="AB298" s="11">
        <f t="shared" si="46"/>
        <v>2.5</v>
      </c>
      <c r="AC298" s="14">
        <f t="shared" si="52"/>
        <v>15.650000000000066</v>
      </c>
      <c r="AD298" s="1" t="s">
        <v>23</v>
      </c>
      <c r="AE298" s="14">
        <f t="shared" si="50"/>
        <v>15.848422634445425</v>
      </c>
      <c r="AF298" s="1" t="s">
        <v>28</v>
      </c>
      <c r="AG298" s="33">
        <f t="shared" si="51"/>
        <v>1.4123902857871367</v>
      </c>
      <c r="AI298" s="12">
        <v>93</v>
      </c>
      <c r="AJ298" s="8">
        <f t="shared" si="53"/>
        <v>-5.139860975451904</v>
      </c>
      <c r="AK298" s="8">
        <f t="shared" si="54"/>
        <v>14.991808735206991</v>
      </c>
    </row>
    <row r="299" spans="27:37" ht="12.75">
      <c r="AA299" s="11">
        <v>94</v>
      </c>
      <c r="AB299" s="11">
        <f t="shared" si="46"/>
        <v>-2.5</v>
      </c>
      <c r="AC299" s="14">
        <f t="shared" si="52"/>
        <v>15.700000000000067</v>
      </c>
      <c r="AD299" s="1" t="s">
        <v>23</v>
      </c>
      <c r="AE299" s="14">
        <f t="shared" si="50"/>
        <v>15.89779858974198</v>
      </c>
      <c r="AF299" s="1" t="s">
        <v>28</v>
      </c>
      <c r="AG299" s="33">
        <f t="shared" si="51"/>
        <v>1.7287062475044113</v>
      </c>
      <c r="AI299" s="12">
        <v>94</v>
      </c>
      <c r="AJ299" s="8">
        <f t="shared" si="53"/>
        <v>-9.57807251788583</v>
      </c>
      <c r="AK299" s="8">
        <f t="shared" si="54"/>
        <v>12.688598300920486</v>
      </c>
    </row>
    <row r="300" spans="27:37" ht="12.75">
      <c r="AA300" s="11">
        <v>95</v>
      </c>
      <c r="AB300" s="11">
        <f t="shared" si="46"/>
        <v>2.5</v>
      </c>
      <c r="AC300" s="14">
        <f t="shared" si="52"/>
        <v>15.750000000000068</v>
      </c>
      <c r="AD300" s="1" t="s">
        <v>23</v>
      </c>
      <c r="AE300" s="14">
        <f t="shared" si="50"/>
        <v>15.947178433817129</v>
      </c>
      <c r="AF300" s="1" t="s">
        <v>28</v>
      </c>
      <c r="AG300" s="33">
        <f t="shared" si="51"/>
        <v>1.4133794540683065</v>
      </c>
      <c r="AI300" s="12">
        <v>95</v>
      </c>
      <c r="AJ300" s="8">
        <f t="shared" si="53"/>
        <v>-5.186808131730492</v>
      </c>
      <c r="AK300" s="8">
        <f t="shared" si="54"/>
        <v>15.080103494492887</v>
      </c>
    </row>
    <row r="301" spans="27:37" ht="12.75">
      <c r="AA301" s="11">
        <v>96</v>
      </c>
      <c r="AB301" s="11">
        <f t="shared" si="46"/>
        <v>-2.5</v>
      </c>
      <c r="AC301" s="14">
        <f t="shared" si="52"/>
        <v>15.800000000000068</v>
      </c>
      <c r="AD301" s="1" t="s">
        <v>23</v>
      </c>
      <c r="AE301" s="14">
        <f t="shared" si="50"/>
        <v>15.996562130658017</v>
      </c>
      <c r="AF301" s="1" t="s">
        <v>28</v>
      </c>
      <c r="AG301" s="33">
        <f t="shared" si="51"/>
        <v>1.7277231956406724</v>
      </c>
      <c r="AI301" s="12">
        <v>96</v>
      </c>
      <c r="AJ301" s="8">
        <f t="shared" si="53"/>
        <v>-9.625019674164422</v>
      </c>
      <c r="AK301" s="8">
        <f t="shared" si="54"/>
        <v>12.77689306020638</v>
      </c>
    </row>
    <row r="302" spans="27:37" ht="12.75">
      <c r="AA302" s="11">
        <v>97</v>
      </c>
      <c r="AB302" s="11">
        <f t="shared" si="46"/>
        <v>2.5</v>
      </c>
      <c r="AC302" s="14">
        <f t="shared" si="52"/>
        <v>15.850000000000069</v>
      </c>
      <c r="AD302" s="1" t="s">
        <v>23</v>
      </c>
      <c r="AE302" s="14">
        <f t="shared" si="50"/>
        <v>16.04594964469234</v>
      </c>
      <c r="AF302" s="1" t="s">
        <v>28</v>
      </c>
      <c r="AG302" s="33">
        <f t="shared" si="51"/>
        <v>1.4143564455995743</v>
      </c>
      <c r="AI302" s="12">
        <v>97</v>
      </c>
      <c r="AJ302" s="8">
        <f t="shared" si="53"/>
        <v>-5.233755288009083</v>
      </c>
      <c r="AK302" s="8">
        <f t="shared" si="54"/>
        <v>15.16839825377878</v>
      </c>
    </row>
    <row r="303" spans="27:37" ht="12.75">
      <c r="AA303" s="11">
        <v>98</v>
      </c>
      <c r="AB303" s="11">
        <f t="shared" si="46"/>
        <v>-2.5</v>
      </c>
      <c r="AC303" s="14">
        <f t="shared" si="52"/>
        <v>15.90000000000007</v>
      </c>
      <c r="AD303" s="1" t="s">
        <v>23</v>
      </c>
      <c r="AE303" s="14">
        <f t="shared" si="50"/>
        <v>16.095340940781657</v>
      </c>
      <c r="AF303" s="1" t="s">
        <v>28</v>
      </c>
      <c r="AG303" s="33">
        <f t="shared" si="51"/>
        <v>1.7267522090347298</v>
      </c>
      <c r="AI303" s="12">
        <v>98</v>
      </c>
      <c r="AJ303" s="8">
        <f t="shared" si="53"/>
        <v>-9.671966830443015</v>
      </c>
      <c r="AK303" s="8">
        <f t="shared" si="54"/>
        <v>12.86518781949227</v>
      </c>
    </row>
    <row r="304" spans="27:37" ht="12.75">
      <c r="AA304" s="11">
        <v>99</v>
      </c>
      <c r="AB304" s="11">
        <f t="shared" si="46"/>
        <v>2.5</v>
      </c>
      <c r="AC304" s="14">
        <f t="shared" si="52"/>
        <v>15.95000000000007</v>
      </c>
      <c r="AD304" s="1" t="s">
        <v>23</v>
      </c>
      <c r="AE304" s="14">
        <f t="shared" si="50"/>
        <v>16.14473598421486</v>
      </c>
      <c r="AF304" s="1" t="s">
        <v>28</v>
      </c>
      <c r="AG304" s="33">
        <f t="shared" si="51"/>
        <v>1.4153214820196434</v>
      </c>
      <c r="AI304" s="12">
        <v>99</v>
      </c>
      <c r="AJ304" s="8">
        <f t="shared" si="53"/>
        <v>-5.280702444287671</v>
      </c>
      <c r="AK304" s="8">
        <f t="shared" si="54"/>
        <v>15.256693013064673</v>
      </c>
    </row>
    <row r="305" spans="27:37" ht="12.75">
      <c r="AA305" s="11">
        <v>100</v>
      </c>
      <c r="AB305" s="11">
        <f t="shared" si="46"/>
        <v>-2.5</v>
      </c>
      <c r="AC305" s="14">
        <f t="shared" si="52"/>
        <v>16.00000000000007</v>
      </c>
      <c r="AD305" s="1" t="s">
        <v>23</v>
      </c>
      <c r="AE305" s="14">
        <f t="shared" si="50"/>
        <v>16.194134740701717</v>
      </c>
      <c r="AF305" s="1" t="s">
        <v>28</v>
      </c>
      <c r="AG305" s="33">
        <f t="shared" si="51"/>
        <v>1.7257930687188368</v>
      </c>
      <c r="AI305" s="12">
        <v>100</v>
      </c>
      <c r="AJ305" s="8">
        <f t="shared" si="53"/>
        <v>-9.718913986721603</v>
      </c>
      <c r="AK305" s="8">
        <f t="shared" si="54"/>
        <v>12.953482578778166</v>
      </c>
    </row>
    <row r="306" spans="27:37" ht="12.75">
      <c r="AA306" s="11">
        <v>101</v>
      </c>
      <c r="AB306" s="11">
        <f aca="true" t="shared" si="55" ref="AB306:AB369">-AB305</f>
        <v>2.5</v>
      </c>
      <c r="AC306" s="14">
        <f aca="true" t="shared" si="56" ref="AC306:AC369">AC305+$AB$203</f>
        <v>16.05000000000007</v>
      </c>
      <c r="AD306" s="1" t="s">
        <v>23</v>
      </c>
      <c r="AE306" s="14">
        <f aca="true" t="shared" si="57" ref="AE306:AE369">SQRT(AB306^2+AC306^2)</f>
        <v>16.24353717636655</v>
      </c>
      <c r="AF306" s="1" t="s">
        <v>28</v>
      </c>
      <c r="AG306" s="33">
        <f aca="true" t="shared" si="58" ref="AG306:AG369">ACOS(AB306/AE306)</f>
        <v>1.4162747796650685</v>
      </c>
      <c r="AI306" s="12">
        <v>101</v>
      </c>
      <c r="AJ306" s="8">
        <f aca="true" t="shared" si="59" ref="AJ306:AJ369">AE306*COS(AG306+$AJ$1)</f>
        <v>-5.327649600566262</v>
      </c>
      <c r="AK306" s="8">
        <f aca="true" t="shared" si="60" ref="AK306:AK369">AE306*SIN(AG306+$AJ$1)</f>
        <v>15.344987772350565</v>
      </c>
    </row>
    <row r="307" spans="27:37" ht="12.75">
      <c r="AA307" s="11">
        <v>102</v>
      </c>
      <c r="AB307" s="11">
        <f t="shared" si="55"/>
        <v>-2.5</v>
      </c>
      <c r="AC307" s="14">
        <f t="shared" si="56"/>
        <v>16.100000000000072</v>
      </c>
      <c r="AD307" s="1" t="s">
        <v>23</v>
      </c>
      <c r="AE307" s="14">
        <f t="shared" si="57"/>
        <v>16.292943257742056</v>
      </c>
      <c r="AF307" s="1" t="s">
        <v>28</v>
      </c>
      <c r="AG307" s="33">
        <f t="shared" si="58"/>
        <v>1.724845560948567</v>
      </c>
      <c r="AI307" s="12">
        <v>102</v>
      </c>
      <c r="AJ307" s="8">
        <f t="shared" si="59"/>
        <v>-9.76586114300019</v>
      </c>
      <c r="AK307" s="8">
        <f t="shared" si="60"/>
        <v>13.041777338064062</v>
      </c>
    </row>
    <row r="308" spans="27:37" ht="12.75">
      <c r="AA308" s="11">
        <v>103</v>
      </c>
      <c r="AB308" s="11">
        <f t="shared" si="55"/>
        <v>2.5</v>
      </c>
      <c r="AC308" s="14">
        <f t="shared" si="56"/>
        <v>16.150000000000073</v>
      </c>
      <c r="AD308" s="1" t="s">
        <v>23</v>
      </c>
      <c r="AE308" s="14">
        <f t="shared" si="57"/>
        <v>16.342352951763168</v>
      </c>
      <c r="AF308" s="1" t="s">
        <v>28</v>
      </c>
      <c r="AG308" s="33">
        <f t="shared" si="58"/>
        <v>1.417216549726525</v>
      </c>
      <c r="AI308" s="12">
        <v>103</v>
      </c>
      <c r="AJ308" s="8">
        <f t="shared" si="59"/>
        <v>-5.37459675684485</v>
      </c>
      <c r="AK308" s="8">
        <f t="shared" si="60"/>
        <v>15.433282531636461</v>
      </c>
    </row>
    <row r="309" spans="27:37" ht="12.75">
      <c r="AA309" s="11">
        <v>104</v>
      </c>
      <c r="AB309" s="11">
        <f t="shared" si="55"/>
        <v>-2.5</v>
      </c>
      <c r="AC309" s="14">
        <f t="shared" si="56"/>
        <v>16.200000000000074</v>
      </c>
      <c r="AD309" s="1" t="s">
        <v>23</v>
      </c>
      <c r="AE309" s="14">
        <f t="shared" si="57"/>
        <v>16.391766225761103</v>
      </c>
      <c r="AF309" s="1" t="s">
        <v>28</v>
      </c>
      <c r="AG309" s="33">
        <f t="shared" si="58"/>
        <v>1.7239094770492935</v>
      </c>
      <c r="AI309" s="12">
        <v>104</v>
      </c>
      <c r="AJ309" s="8">
        <f t="shared" si="59"/>
        <v>-9.812808299278782</v>
      </c>
      <c r="AK309" s="8">
        <f t="shared" si="60"/>
        <v>13.130072097349956</v>
      </c>
    </row>
    <row r="310" spans="27:37" ht="12.75">
      <c r="AA310" s="11">
        <v>105</v>
      </c>
      <c r="AB310" s="11">
        <f t="shared" si="55"/>
        <v>2.5</v>
      </c>
      <c r="AC310" s="14">
        <f t="shared" si="56"/>
        <v>16.250000000000075</v>
      </c>
      <c r="AD310" s="1" t="s">
        <v>23</v>
      </c>
      <c r="AE310" s="14">
        <f t="shared" si="57"/>
        <v>16.441183047457457</v>
      </c>
      <c r="AF310" s="1" t="s">
        <v>28</v>
      </c>
      <c r="AG310" s="33">
        <f t="shared" si="58"/>
        <v>1.418146998399632</v>
      </c>
      <c r="AI310" s="12">
        <v>105</v>
      </c>
      <c r="AJ310" s="8">
        <f t="shared" si="59"/>
        <v>-5.421543913123441</v>
      </c>
      <c r="AK310" s="8">
        <f t="shared" si="60"/>
        <v>15.521577290922359</v>
      </c>
    </row>
    <row r="311" spans="27:37" ht="12.75">
      <c r="AA311" s="11">
        <v>106</v>
      </c>
      <c r="AB311" s="11">
        <f t="shared" si="55"/>
        <v>-2.5</v>
      </c>
      <c r="AC311" s="14">
        <f t="shared" si="56"/>
        <v>16.300000000000075</v>
      </c>
      <c r="AD311" s="1" t="s">
        <v>23</v>
      </c>
      <c r="AE311" s="14">
        <f t="shared" si="57"/>
        <v>16.49060338495843</v>
      </c>
      <c r="AF311" s="1" t="s">
        <v>28</v>
      </c>
      <c r="AG311" s="33">
        <f t="shared" si="58"/>
        <v>1.7229846132680096</v>
      </c>
      <c r="AI311" s="12">
        <v>106</v>
      </c>
      <c r="AJ311" s="8">
        <f t="shared" si="59"/>
        <v>-9.859755455557375</v>
      </c>
      <c r="AK311" s="8">
        <f t="shared" si="60"/>
        <v>13.218366856635845</v>
      </c>
    </row>
    <row r="312" spans="27:37" ht="12.75">
      <c r="AA312" s="11">
        <v>107</v>
      </c>
      <c r="AB312" s="11">
        <f t="shared" si="55"/>
        <v>2.5</v>
      </c>
      <c r="AC312" s="14">
        <f t="shared" si="56"/>
        <v>16.350000000000076</v>
      </c>
      <c r="AD312" s="1" t="s">
        <v>23</v>
      </c>
      <c r="AE312" s="14">
        <f t="shared" si="57"/>
        <v>16.540027206749162</v>
      </c>
      <c r="AF312" s="1" t="s">
        <v>28</v>
      </c>
      <c r="AG312" s="33">
        <f t="shared" si="58"/>
        <v>1.4190663270305475</v>
      </c>
      <c r="AI312" s="12">
        <v>107</v>
      </c>
      <c r="AJ312" s="8">
        <f t="shared" si="59"/>
        <v>-5.46849106940203</v>
      </c>
      <c r="AK312" s="8">
        <f t="shared" si="60"/>
        <v>15.60987205020825</v>
      </c>
    </row>
    <row r="313" spans="27:37" ht="12.75">
      <c r="AA313" s="11">
        <v>108</v>
      </c>
      <c r="AB313" s="11">
        <f t="shared" si="55"/>
        <v>-2.5</v>
      </c>
      <c r="AC313" s="14">
        <f t="shared" si="56"/>
        <v>16.400000000000077</v>
      </c>
      <c r="AD313" s="1" t="s">
        <v>23</v>
      </c>
      <c r="AE313" s="14">
        <f t="shared" si="57"/>
        <v>16.589454481688136</v>
      </c>
      <c r="AF313" s="1" t="s">
        <v>28</v>
      </c>
      <c r="AG313" s="33">
        <f t="shared" si="58"/>
        <v>1.7220707706302654</v>
      </c>
      <c r="AI313" s="12">
        <v>108</v>
      </c>
      <c r="AJ313" s="8">
        <f t="shared" si="59"/>
        <v>-9.906702611835966</v>
      </c>
      <c r="AK313" s="8">
        <f t="shared" si="60"/>
        <v>13.306661615921744</v>
      </c>
    </row>
    <row r="314" spans="27:37" ht="12.75">
      <c r="AA314" s="11">
        <v>109</v>
      </c>
      <c r="AB314" s="11">
        <f t="shared" si="55"/>
        <v>2.5</v>
      </c>
      <c r="AC314" s="14">
        <f t="shared" si="56"/>
        <v>16.450000000000077</v>
      </c>
      <c r="AD314" s="1" t="s">
        <v>23</v>
      </c>
      <c r="AE314" s="14">
        <f t="shared" si="57"/>
        <v>16.638885179001704</v>
      </c>
      <c r="AF314" s="1" t="s">
        <v>28</v>
      </c>
      <c r="AG314" s="33">
        <f t="shared" si="58"/>
        <v>1.4199747322565437</v>
      </c>
      <c r="AI314" s="12">
        <v>109</v>
      </c>
      <c r="AJ314" s="8">
        <f t="shared" si="59"/>
        <v>-5.515438225680622</v>
      </c>
      <c r="AK314" s="8">
        <f t="shared" si="60"/>
        <v>15.698166809494145</v>
      </c>
    </row>
    <row r="315" spans="27:37" ht="12.75">
      <c r="AA315" s="11">
        <v>110</v>
      </c>
      <c r="AB315" s="11">
        <f t="shared" si="55"/>
        <v>-2.5</v>
      </c>
      <c r="AC315" s="14">
        <f t="shared" si="56"/>
        <v>16.500000000000078</v>
      </c>
      <c r="AD315" s="1" t="s">
        <v>23</v>
      </c>
      <c r="AE315" s="14">
        <f t="shared" si="57"/>
        <v>16.688319268278715</v>
      </c>
      <c r="AF315" s="1" t="s">
        <v>28</v>
      </c>
      <c r="AG315" s="33">
        <f t="shared" si="58"/>
        <v>1.7211677548020303</v>
      </c>
      <c r="AI315" s="12">
        <v>110</v>
      </c>
      <c r="AJ315" s="8">
        <f t="shared" si="59"/>
        <v>-9.95364976811455</v>
      </c>
      <c r="AK315" s="8">
        <f t="shared" si="60"/>
        <v>13.39495637520764</v>
      </c>
    </row>
    <row r="316" spans="27:37" ht="12.75">
      <c r="AA316" s="11">
        <v>111</v>
      </c>
      <c r="AB316" s="11">
        <f t="shared" si="55"/>
        <v>2.5</v>
      </c>
      <c r="AC316" s="14">
        <f t="shared" si="56"/>
        <v>16.55000000000008</v>
      </c>
      <c r="AD316" s="1" t="s">
        <v>23</v>
      </c>
      <c r="AE316" s="14">
        <f t="shared" si="57"/>
        <v>16.737756719465203</v>
      </c>
      <c r="AF316" s="1" t="s">
        <v>28</v>
      </c>
      <c r="AG316" s="33">
        <f t="shared" si="58"/>
        <v>1.4208724061417615</v>
      </c>
      <c r="AI316" s="12">
        <v>111</v>
      </c>
      <c r="AJ316" s="8">
        <f t="shared" si="59"/>
        <v>-5.56238538195921</v>
      </c>
      <c r="AK316" s="8">
        <f t="shared" si="60"/>
        <v>15.786461568780036</v>
      </c>
    </row>
    <row r="317" spans="27:37" ht="12.75">
      <c r="AA317" s="11">
        <v>112</v>
      </c>
      <c r="AB317" s="11">
        <f t="shared" si="55"/>
        <v>-2.5</v>
      </c>
      <c r="AC317" s="14">
        <f t="shared" si="56"/>
        <v>16.60000000000008</v>
      </c>
      <c r="AD317" s="1" t="s">
        <v>23</v>
      </c>
      <c r="AE317" s="14">
        <f t="shared" si="57"/>
        <v>16.787197502859215</v>
      </c>
      <c r="AF317" s="1" t="s">
        <v>28</v>
      </c>
      <c r="AG317" s="33">
        <f t="shared" si="58"/>
        <v>1.7202753759562752</v>
      </c>
      <c r="AI317" s="12">
        <v>112</v>
      </c>
      <c r="AJ317" s="8">
        <f t="shared" si="59"/>
        <v>-10.000596924393143</v>
      </c>
      <c r="AK317" s="8">
        <f t="shared" si="60"/>
        <v>13.48325113449353</v>
      </c>
    </row>
    <row r="318" spans="27:37" ht="12.75">
      <c r="AA318" s="11">
        <v>113</v>
      </c>
      <c r="AB318" s="11">
        <f t="shared" si="55"/>
        <v>2.5</v>
      </c>
      <c r="AC318" s="14">
        <f t="shared" si="56"/>
        <v>16.65000000000008</v>
      </c>
      <c r="AD318" s="1" t="s">
        <v>23</v>
      </c>
      <c r="AE318" s="14">
        <f t="shared" si="57"/>
        <v>16.83664158910567</v>
      </c>
      <c r="AF318" s="1" t="s">
        <v>28</v>
      </c>
      <c r="AG318" s="33">
        <f t="shared" si="58"/>
        <v>1.421759536308335</v>
      </c>
      <c r="AI318" s="12">
        <v>113</v>
      </c>
      <c r="AJ318" s="8">
        <f t="shared" si="59"/>
        <v>-5.609332538237802</v>
      </c>
      <c r="AK318" s="8">
        <f t="shared" si="60"/>
        <v>15.874756328065933</v>
      </c>
    </row>
    <row r="319" spans="27:37" ht="12.75">
      <c r="AA319" s="11">
        <v>114</v>
      </c>
      <c r="AB319" s="11">
        <f t="shared" si="55"/>
        <v>-2.5</v>
      </c>
      <c r="AC319" s="14">
        <f t="shared" si="56"/>
        <v>16.70000000000008</v>
      </c>
      <c r="AD319" s="1" t="s">
        <v>23</v>
      </c>
      <c r="AE319" s="14">
        <f t="shared" si="57"/>
        <v>16.886088949191365</v>
      </c>
      <c r="AF319" s="1" t="s">
        <v>28</v>
      </c>
      <c r="AG319" s="33">
        <f t="shared" si="58"/>
        <v>1.7193934486440952</v>
      </c>
      <c r="AI319" s="12">
        <v>114</v>
      </c>
      <c r="AJ319" s="8">
        <f t="shared" si="59"/>
        <v>-10.047544080671733</v>
      </c>
      <c r="AK319" s="8">
        <f t="shared" si="60"/>
        <v>13.571545893779424</v>
      </c>
    </row>
    <row r="320" spans="27:37" ht="12.75">
      <c r="AA320" s="11">
        <v>115</v>
      </c>
      <c r="AB320" s="11">
        <f t="shared" si="55"/>
        <v>2.5</v>
      </c>
      <c r="AC320" s="14">
        <f t="shared" si="56"/>
        <v>16.75000000000008</v>
      </c>
      <c r="AD320" s="1" t="s">
        <v>23</v>
      </c>
      <c r="AE320" s="14">
        <f t="shared" si="57"/>
        <v>16.935539554440027</v>
      </c>
      <c r="AF320" s="1" t="s">
        <v>28</v>
      </c>
      <c r="AG320" s="33">
        <f t="shared" si="58"/>
        <v>1.4226363060630658</v>
      </c>
      <c r="AI320" s="12">
        <v>115</v>
      </c>
      <c r="AJ320" s="8">
        <f t="shared" si="59"/>
        <v>-5.656279694516389</v>
      </c>
      <c r="AK320" s="8">
        <f t="shared" si="60"/>
        <v>15.963051087351825</v>
      </c>
    </row>
    <row r="321" spans="27:37" ht="12.75">
      <c r="AA321" s="11">
        <v>116</v>
      </c>
      <c r="AB321" s="11">
        <f t="shared" si="55"/>
        <v>-2.5</v>
      </c>
      <c r="AC321" s="14">
        <f t="shared" si="56"/>
        <v>16.800000000000082</v>
      </c>
      <c r="AD321" s="1" t="s">
        <v>23</v>
      </c>
      <c r="AE321" s="14">
        <f t="shared" si="57"/>
        <v>16.984993376507475</v>
      </c>
      <c r="AF321" s="1" t="s">
        <v>28</v>
      </c>
      <c r="AG321" s="33">
        <f t="shared" si="58"/>
        <v>1.7185217916701943</v>
      </c>
      <c r="AI321" s="12">
        <v>116</v>
      </c>
      <c r="AJ321" s="8">
        <f t="shared" si="59"/>
        <v>-10.094491236950319</v>
      </c>
      <c r="AK321" s="8">
        <f t="shared" si="60"/>
        <v>13.659840653065322</v>
      </c>
    </row>
    <row r="322" spans="27:37" ht="12.75">
      <c r="AA322" s="11">
        <v>117</v>
      </c>
      <c r="AB322" s="11">
        <f t="shared" si="55"/>
        <v>2.5</v>
      </c>
      <c r="AC322" s="14">
        <f t="shared" si="56"/>
        <v>16.850000000000083</v>
      </c>
      <c r="AD322" s="1" t="s">
        <v>23</v>
      </c>
      <c r="AE322" s="14">
        <f t="shared" si="57"/>
        <v>17.034450387376836</v>
      </c>
      <c r="AF322" s="1" t="s">
        <v>28</v>
      </c>
      <c r="AG322" s="33">
        <f t="shared" si="58"/>
        <v>1.423502894519823</v>
      </c>
      <c r="AI322" s="12">
        <v>117</v>
      </c>
      <c r="AJ322" s="8">
        <f t="shared" si="59"/>
        <v>-5.70322685079498</v>
      </c>
      <c r="AK322" s="8">
        <f t="shared" si="60"/>
        <v>16.05134584663772</v>
      </c>
    </row>
    <row r="323" spans="27:37" ht="12.75">
      <c r="AA323" s="11">
        <v>118</v>
      </c>
      <c r="AB323" s="11">
        <f t="shared" si="55"/>
        <v>-2.5</v>
      </c>
      <c r="AC323" s="14">
        <f t="shared" si="56"/>
        <v>16.900000000000084</v>
      </c>
      <c r="AD323" s="1" t="s">
        <v>23</v>
      </c>
      <c r="AE323" s="14">
        <f t="shared" si="57"/>
        <v>17.083910559353875</v>
      </c>
      <c r="AF323" s="1" t="s">
        <v>28</v>
      </c>
      <c r="AG323" s="33">
        <f t="shared" si="58"/>
        <v>1.7176602279725608</v>
      </c>
      <c r="AI323" s="12">
        <v>118</v>
      </c>
      <c r="AJ323" s="8">
        <f t="shared" si="59"/>
        <v>-10.141438393228915</v>
      </c>
      <c r="AK323" s="8">
        <f t="shared" si="60"/>
        <v>13.748135412351209</v>
      </c>
    </row>
    <row r="324" spans="27:37" ht="12.75">
      <c r="AA324" s="11">
        <v>119</v>
      </c>
      <c r="AB324" s="11">
        <f t="shared" si="55"/>
        <v>2.5</v>
      </c>
      <c r="AC324" s="14">
        <f t="shared" si="56"/>
        <v>16.950000000000085</v>
      </c>
      <c r="AD324" s="1" t="s">
        <v>23</v>
      </c>
      <c r="AE324" s="14">
        <f t="shared" si="57"/>
        <v>17.13337386506239</v>
      </c>
      <c r="AF324" s="1" t="s">
        <v>28</v>
      </c>
      <c r="AG324" s="33">
        <f t="shared" si="58"/>
        <v>1.4243594767178325</v>
      </c>
      <c r="AI324" s="12">
        <v>119</v>
      </c>
      <c r="AJ324" s="8">
        <f t="shared" si="59"/>
        <v>-5.75017400707357</v>
      </c>
      <c r="AK324" s="8">
        <f t="shared" si="60"/>
        <v>16.139640605923613</v>
      </c>
    </row>
    <row r="325" spans="27:37" ht="12.75">
      <c r="AA325" s="11">
        <v>120</v>
      </c>
      <c r="AB325" s="11">
        <f t="shared" si="55"/>
        <v>-2.5</v>
      </c>
      <c r="AC325" s="14">
        <f t="shared" si="56"/>
        <v>17.000000000000085</v>
      </c>
      <c r="AD325" s="1" t="s">
        <v>23</v>
      </c>
      <c r="AE325" s="14">
        <f t="shared" si="57"/>
        <v>17.182840277439666</v>
      </c>
      <c r="AF325" s="1" t="s">
        <v>28</v>
      </c>
      <c r="AG325" s="33">
        <f t="shared" si="58"/>
        <v>1.7168085845061714</v>
      </c>
      <c r="AI325" s="12">
        <v>120</v>
      </c>
      <c r="AJ325" s="8">
        <f t="shared" si="59"/>
        <v>-10.188385549507505</v>
      </c>
      <c r="AK325" s="8">
        <f t="shared" si="60"/>
        <v>13.836430171637103</v>
      </c>
    </row>
    <row r="326" spans="27:37" ht="12.75">
      <c r="AA326" s="11">
        <v>121</v>
      </c>
      <c r="AB326" s="11">
        <f t="shared" si="55"/>
        <v>2.5</v>
      </c>
      <c r="AC326" s="14">
        <f t="shared" si="56"/>
        <v>17.050000000000086</v>
      </c>
      <c r="AD326" s="1" t="s">
        <v>23</v>
      </c>
      <c r="AE326" s="14">
        <f t="shared" si="57"/>
        <v>17.23230976973206</v>
      </c>
      <c r="AF326" s="1" t="s">
        <v>28</v>
      </c>
      <c r="AG326" s="33">
        <f t="shared" si="58"/>
        <v>1.4252062237360177</v>
      </c>
      <c r="AI326" s="12">
        <v>121</v>
      </c>
      <c r="AJ326" s="8">
        <f t="shared" si="59"/>
        <v>-5.79712116335216</v>
      </c>
      <c r="AK326" s="8">
        <f t="shared" si="60"/>
        <v>16.227935365209508</v>
      </c>
    </row>
    <row r="327" spans="27:37" ht="12.75">
      <c r="AA327" s="11">
        <v>122</v>
      </c>
      <c r="AB327" s="11">
        <f t="shared" si="55"/>
        <v>-2.5</v>
      </c>
      <c r="AC327" s="14">
        <f t="shared" si="56"/>
        <v>17.100000000000087</v>
      </c>
      <c r="AD327" s="1" t="s">
        <v>23</v>
      </c>
      <c r="AE327" s="14">
        <f t="shared" si="57"/>
        <v>17.28178231549058</v>
      </c>
      <c r="AF327" s="1" t="s">
        <v>28</v>
      </c>
      <c r="AG327" s="33">
        <f t="shared" si="58"/>
        <v>1.71596669213057</v>
      </c>
      <c r="AI327" s="12">
        <v>122</v>
      </c>
      <c r="AJ327" s="8">
        <f t="shared" si="59"/>
        <v>-10.235332705786092</v>
      </c>
      <c r="AK327" s="8">
        <f t="shared" si="60"/>
        <v>13.924724930923</v>
      </c>
    </row>
    <row r="328" spans="27:37" ht="12.75">
      <c r="AA328" s="11">
        <v>123</v>
      </c>
      <c r="AB328" s="11">
        <f t="shared" si="55"/>
        <v>2.5</v>
      </c>
      <c r="AC328" s="14">
        <f t="shared" si="56"/>
        <v>17.150000000000087</v>
      </c>
      <c r="AD328" s="1" t="s">
        <v>23</v>
      </c>
      <c r="AE328" s="14">
        <f t="shared" si="57"/>
        <v>17.33125788856663</v>
      </c>
      <c r="AF328" s="1" t="s">
        <v>28</v>
      </c>
      <c r="AG328" s="33">
        <f t="shared" si="58"/>
        <v>1.4260433028035389</v>
      </c>
      <c r="AI328" s="12">
        <v>123</v>
      </c>
      <c r="AJ328" s="8">
        <f t="shared" si="59"/>
        <v>-5.8440683196307495</v>
      </c>
      <c r="AK328" s="8">
        <f t="shared" si="60"/>
        <v>16.3162301244954</v>
      </c>
    </row>
    <row r="329" spans="27:37" ht="12.75">
      <c r="AA329" s="11">
        <v>124</v>
      </c>
      <c r="AB329" s="11">
        <f t="shared" si="55"/>
        <v>-2.5</v>
      </c>
      <c r="AC329" s="14">
        <f t="shared" si="56"/>
        <v>17.200000000000088</v>
      </c>
      <c r="AD329" s="1" t="s">
        <v>23</v>
      </c>
      <c r="AE329" s="14">
        <f t="shared" si="57"/>
        <v>17.38073646310774</v>
      </c>
      <c r="AF329" s="1" t="s">
        <v>28</v>
      </c>
      <c r="AG329" s="33">
        <f t="shared" si="58"/>
        <v>1.7151343855011725</v>
      </c>
      <c r="AI329" s="12">
        <v>124</v>
      </c>
      <c r="AJ329" s="8">
        <f t="shared" si="59"/>
        <v>-10.282279862064676</v>
      </c>
      <c r="AK329" s="8">
        <f t="shared" si="60"/>
        <v>14.013019690208894</v>
      </c>
    </row>
    <row r="330" spans="27:37" ht="12.75">
      <c r="AA330" s="11">
        <v>125</v>
      </c>
      <c r="AB330" s="11">
        <f t="shared" si="55"/>
        <v>2.5</v>
      </c>
      <c r="AC330" s="14">
        <f t="shared" si="56"/>
        <v>17.25000000000009</v>
      </c>
      <c r="AD330" s="1" t="s">
        <v>23</v>
      </c>
      <c r="AE330" s="14">
        <f t="shared" si="57"/>
        <v>17.430218013553446</v>
      </c>
      <c r="AF330" s="1" t="s">
        <v>28</v>
      </c>
      <c r="AG330" s="33">
        <f t="shared" si="58"/>
        <v>1.426870877406681</v>
      </c>
      <c r="AI330" s="12">
        <v>125</v>
      </c>
      <c r="AJ330" s="8">
        <f t="shared" si="59"/>
        <v>-5.891015475909339</v>
      </c>
      <c r="AK330" s="8">
        <f t="shared" si="60"/>
        <v>16.404524883781296</v>
      </c>
    </row>
    <row r="331" spans="27:37" ht="12.75">
      <c r="AA331" s="11">
        <v>126</v>
      </c>
      <c r="AB331" s="11">
        <f t="shared" si="55"/>
        <v>-2.5</v>
      </c>
      <c r="AC331" s="14">
        <f t="shared" si="56"/>
        <v>17.30000000000009</v>
      </c>
      <c r="AD331" s="1" t="s">
        <v>23</v>
      </c>
      <c r="AE331" s="14">
        <f t="shared" si="57"/>
        <v>17.479702514631164</v>
      </c>
      <c r="AF331" s="1" t="s">
        <v>28</v>
      </c>
      <c r="AG331" s="33">
        <f t="shared" si="58"/>
        <v>1.7143115029641527</v>
      </c>
      <c r="AI331" s="12">
        <v>126</v>
      </c>
      <c r="AJ331" s="8">
        <f t="shared" si="59"/>
        <v>-10.32922701834327</v>
      </c>
      <c r="AK331" s="8">
        <f t="shared" si="60"/>
        <v>14.101314449494787</v>
      </c>
    </row>
    <row r="332" spans="27:37" ht="12.75">
      <c r="AA332" s="11">
        <v>127</v>
      </c>
      <c r="AB332" s="11">
        <f t="shared" si="55"/>
        <v>2.5</v>
      </c>
      <c r="AC332" s="14">
        <f t="shared" si="56"/>
        <v>17.35000000000009</v>
      </c>
      <c r="AD332" s="1" t="s">
        <v>23</v>
      </c>
      <c r="AE332" s="14">
        <f t="shared" si="57"/>
        <v>17.5291899413522</v>
      </c>
      <c r="AF332" s="1" t="s">
        <v>28</v>
      </c>
      <c r="AG332" s="33">
        <f t="shared" si="58"/>
        <v>1.4276891073922255</v>
      </c>
      <c r="AI332" s="12">
        <v>127</v>
      </c>
      <c r="AJ332" s="8">
        <f t="shared" si="59"/>
        <v>-5.93796263218793</v>
      </c>
      <c r="AK332" s="8">
        <f t="shared" si="60"/>
        <v>16.49281964306719</v>
      </c>
    </row>
    <row r="333" spans="27:37" ht="12.75">
      <c r="AA333" s="11">
        <v>128</v>
      </c>
      <c r="AB333" s="11">
        <f t="shared" si="55"/>
        <v>-2.5</v>
      </c>
      <c r="AC333" s="14">
        <f t="shared" si="56"/>
        <v>17.40000000000009</v>
      </c>
      <c r="AD333" s="1" t="s">
        <v>23</v>
      </c>
      <c r="AE333" s="14">
        <f t="shared" si="57"/>
        <v>17.578680269007773</v>
      </c>
      <c r="AF333" s="1" t="s">
        <v>28</v>
      </c>
      <c r="AG333" s="33">
        <f t="shared" si="58"/>
        <v>1.7134978864547776</v>
      </c>
      <c r="AI333" s="12">
        <v>128</v>
      </c>
      <c r="AJ333" s="8">
        <f t="shared" si="59"/>
        <v>-10.37617417462186</v>
      </c>
      <c r="AK333" s="8">
        <f t="shared" si="60"/>
        <v>14.189609208780682</v>
      </c>
    </row>
    <row r="334" spans="27:37" ht="12.75">
      <c r="AA334" s="11">
        <v>129</v>
      </c>
      <c r="AB334" s="11">
        <f t="shared" si="55"/>
        <v>2.5</v>
      </c>
      <c r="AC334" s="14">
        <f t="shared" si="56"/>
        <v>17.45000000000009</v>
      </c>
      <c r="AD334" s="1" t="s">
        <v>23</v>
      </c>
      <c r="AE334" s="14">
        <f t="shared" si="57"/>
        <v>17.62817347316514</v>
      </c>
      <c r="AF334" s="1" t="s">
        <v>28</v>
      </c>
      <c r="AG334" s="33">
        <f t="shared" si="58"/>
        <v>1.4284981490674415</v>
      </c>
      <c r="AI334" s="12">
        <v>129</v>
      </c>
      <c r="AJ334" s="8">
        <f t="shared" si="59"/>
        <v>-5.98490978846652</v>
      </c>
      <c r="AK334" s="8">
        <f t="shared" si="60"/>
        <v>16.58111440235308</v>
      </c>
    </row>
    <row r="335" spans="27:37" ht="12.75">
      <c r="AA335" s="11">
        <v>130</v>
      </c>
      <c r="AB335" s="11">
        <f t="shared" si="55"/>
        <v>-2.5</v>
      </c>
      <c r="AC335" s="14">
        <f t="shared" si="56"/>
        <v>17.500000000000092</v>
      </c>
      <c r="AD335" s="1" t="s">
        <v>23</v>
      </c>
      <c r="AE335" s="14">
        <f t="shared" si="57"/>
        <v>17.67766952966378</v>
      </c>
      <c r="AF335" s="1" t="s">
        <v>28</v>
      </c>
      <c r="AG335" s="33">
        <f t="shared" si="58"/>
        <v>1.7126933813990597</v>
      </c>
      <c r="AI335" s="12">
        <v>130</v>
      </c>
      <c r="AJ335" s="8">
        <f t="shared" si="59"/>
        <v>-10.423121330900445</v>
      </c>
      <c r="AK335" s="8">
        <f t="shared" si="60"/>
        <v>14.27790396806658</v>
      </c>
    </row>
    <row r="336" spans="27:37" ht="12.75">
      <c r="AA336" s="11">
        <v>131</v>
      </c>
      <c r="AB336" s="11">
        <f t="shared" si="55"/>
        <v>2.5</v>
      </c>
      <c r="AC336" s="14">
        <f t="shared" si="56"/>
        <v>17.550000000000093</v>
      </c>
      <c r="AD336" s="1" t="s">
        <v>23</v>
      </c>
      <c r="AE336" s="14">
        <f t="shared" si="57"/>
        <v>17.727168414611604</v>
      </c>
      <c r="AF336" s="1" t="s">
        <v>28</v>
      </c>
      <c r="AG336" s="33">
        <f t="shared" si="58"/>
        <v>1.429298155296822</v>
      </c>
      <c r="AI336" s="12">
        <v>131</v>
      </c>
      <c r="AJ336" s="8">
        <f t="shared" si="59"/>
        <v>-6.03185694474511</v>
      </c>
      <c r="AK336" s="8">
        <f t="shared" si="60"/>
        <v>16.669409161638978</v>
      </c>
    </row>
    <row r="337" spans="27:37" ht="12.75">
      <c r="AA337" s="11">
        <v>132</v>
      </c>
      <c r="AB337" s="11">
        <f t="shared" si="55"/>
        <v>-2.5</v>
      </c>
      <c r="AC337" s="14">
        <f t="shared" si="56"/>
        <v>17.600000000000094</v>
      </c>
      <c r="AD337" s="1" t="s">
        <v>23</v>
      </c>
      <c r="AE337" s="14">
        <f t="shared" si="57"/>
        <v>17.776670104381285</v>
      </c>
      <c r="AF337" s="1" t="s">
        <v>28</v>
      </c>
      <c r="AG337" s="33">
        <f t="shared" si="58"/>
        <v>1.7118978366186013</v>
      </c>
      <c r="AI337" s="12">
        <v>132</v>
      </c>
      <c r="AJ337" s="8">
        <f t="shared" si="59"/>
        <v>-10.470068487179036</v>
      </c>
      <c r="AK337" s="8">
        <f t="shared" si="60"/>
        <v>14.366198727352472</v>
      </c>
    </row>
    <row r="338" spans="27:37" ht="12.75">
      <c r="AA338" s="11">
        <v>133</v>
      </c>
      <c r="AB338" s="11">
        <f t="shared" si="55"/>
        <v>2.5</v>
      </c>
      <c r="AC338" s="14">
        <f t="shared" si="56"/>
        <v>17.650000000000095</v>
      </c>
      <c r="AD338" s="1" t="s">
        <v>23</v>
      </c>
      <c r="AE338" s="14">
        <f t="shared" si="57"/>
        <v>17.826174575606604</v>
      </c>
      <c r="AF338" s="1" t="s">
        <v>28</v>
      </c>
      <c r="AG338" s="33">
        <f t="shared" si="58"/>
        <v>1.4300892755956884</v>
      </c>
      <c r="AI338" s="12">
        <v>133</v>
      </c>
      <c r="AJ338" s="8">
        <f t="shared" si="59"/>
        <v>-6.078804101023698</v>
      </c>
      <c r="AK338" s="8">
        <f t="shared" si="60"/>
        <v>16.757703920924868</v>
      </c>
    </row>
    <row r="339" spans="27:37" ht="12.75">
      <c r="AA339" s="11">
        <v>134</v>
      </c>
      <c r="AB339" s="11">
        <f t="shared" si="55"/>
        <v>-2.5</v>
      </c>
      <c r="AC339" s="14">
        <f t="shared" si="56"/>
        <v>17.700000000000095</v>
      </c>
      <c r="AD339" s="1" t="s">
        <v>23</v>
      </c>
      <c r="AE339" s="14">
        <f t="shared" si="57"/>
        <v>17.875681805178882</v>
      </c>
      <c r="AF339" s="1" t="s">
        <v>28</v>
      </c>
      <c r="AG339" s="33">
        <f t="shared" si="58"/>
        <v>1.7111111042385119</v>
      </c>
      <c r="AI339" s="12">
        <v>134</v>
      </c>
      <c r="AJ339" s="8">
        <f t="shared" si="59"/>
        <v>-10.517015643457622</v>
      </c>
      <c r="AK339" s="8">
        <f t="shared" si="60"/>
        <v>14.454493486638368</v>
      </c>
    </row>
    <row r="340" spans="27:37" ht="12.75">
      <c r="AA340" s="11">
        <v>135</v>
      </c>
      <c r="AB340" s="11">
        <f t="shared" si="55"/>
        <v>2.5</v>
      </c>
      <c r="AC340" s="14">
        <f t="shared" si="56"/>
        <v>17.750000000000096</v>
      </c>
      <c r="AD340" s="1" t="s">
        <v>23</v>
      </c>
      <c r="AE340" s="14">
        <f t="shared" si="57"/>
        <v>17.925191770243448</v>
      </c>
      <c r="AF340" s="1" t="s">
        <v>28</v>
      </c>
      <c r="AG340" s="33">
        <f t="shared" si="58"/>
        <v>1.4308716562207795</v>
      </c>
      <c r="AI340" s="12">
        <v>135</v>
      </c>
      <c r="AJ340" s="8">
        <f t="shared" si="59"/>
        <v>-6.125751257302287</v>
      </c>
      <c r="AK340" s="8">
        <f t="shared" si="60"/>
        <v>16.845998680210766</v>
      </c>
    </row>
    <row r="341" spans="27:37" ht="12.75">
      <c r="AA341" s="11">
        <v>136</v>
      </c>
      <c r="AB341" s="11">
        <f t="shared" si="55"/>
        <v>-2.5</v>
      </c>
      <c r="AC341" s="14">
        <f t="shared" si="56"/>
        <v>17.800000000000097</v>
      </c>
      <c r="AD341" s="1" t="s">
        <v>23</v>
      </c>
      <c r="AE341" s="14">
        <f t="shared" si="57"/>
        <v>17.974704448196178</v>
      </c>
      <c r="AF341" s="1" t="s">
        <v>28</v>
      </c>
      <c r="AG341" s="33">
        <f t="shared" si="58"/>
        <v>1.7103330395982852</v>
      </c>
      <c r="AI341" s="12">
        <v>136</v>
      </c>
      <c r="AJ341" s="8">
        <f t="shared" si="59"/>
        <v>-10.563962799736219</v>
      </c>
      <c r="AK341" s="8">
        <f t="shared" si="60"/>
        <v>14.542788245924259</v>
      </c>
    </row>
    <row r="342" spans="27:37" ht="12.75">
      <c r="AA342" s="11">
        <v>137</v>
      </c>
      <c r="AB342" s="11">
        <f t="shared" si="55"/>
        <v>2.5</v>
      </c>
      <c r="AC342" s="14">
        <f t="shared" si="56"/>
        <v>17.850000000000097</v>
      </c>
      <c r="AD342" s="1" t="s">
        <v>23</v>
      </c>
      <c r="AE342" s="14">
        <f t="shared" si="57"/>
        <v>18.024219816680095</v>
      </c>
      <c r="AF342" s="1" t="s">
        <v>28</v>
      </c>
      <c r="AG342" s="33">
        <f t="shared" si="58"/>
        <v>1.4316454402579362</v>
      </c>
      <c r="AI342" s="12">
        <v>137</v>
      </c>
      <c r="AJ342" s="8">
        <f t="shared" si="59"/>
        <v>-6.172698413580876</v>
      </c>
      <c r="AK342" s="8">
        <f t="shared" si="60"/>
        <v>16.93429343949666</v>
      </c>
    </row>
    <row r="343" spans="27:37" ht="12.75">
      <c r="AA343" s="11">
        <v>138</v>
      </c>
      <c r="AB343" s="11">
        <f t="shared" si="55"/>
        <v>-2.5</v>
      </c>
      <c r="AC343" s="14">
        <f t="shared" si="56"/>
        <v>17.900000000000098</v>
      </c>
      <c r="AD343" s="1" t="s">
        <v>23</v>
      </c>
      <c r="AE343" s="14">
        <f t="shared" si="57"/>
        <v>18.073737853582017</v>
      </c>
      <c r="AF343" s="1" t="s">
        <v>28</v>
      </c>
      <c r="AG343" s="33">
        <f t="shared" si="58"/>
        <v>1.7095635011655248</v>
      </c>
      <c r="AI343" s="12">
        <v>138</v>
      </c>
      <c r="AJ343" s="8">
        <f t="shared" si="59"/>
        <v>-10.610909956014812</v>
      </c>
      <c r="AK343" s="8">
        <f t="shared" si="60"/>
        <v>14.631083005210149</v>
      </c>
    </row>
    <row r="344" spans="27:37" ht="12.75">
      <c r="AA344" s="11">
        <v>139</v>
      </c>
      <c r="AB344" s="11">
        <f t="shared" si="55"/>
        <v>2.5</v>
      </c>
      <c r="AC344" s="14">
        <f t="shared" si="56"/>
        <v>17.9500000000001</v>
      </c>
      <c r="AD344" s="1" t="s">
        <v>23</v>
      </c>
      <c r="AE344" s="14">
        <f t="shared" si="57"/>
        <v>18.123258537029248</v>
      </c>
      <c r="AF344" s="1" t="s">
        <v>28</v>
      </c>
      <c r="AG344" s="33">
        <f t="shared" si="58"/>
        <v>1.4324107677069906</v>
      </c>
      <c r="AI344" s="12">
        <v>139</v>
      </c>
      <c r="AJ344" s="8">
        <f t="shared" si="59"/>
        <v>-6.219645569859467</v>
      </c>
      <c r="AK344" s="8">
        <f t="shared" si="60"/>
        <v>17.02258819878255</v>
      </c>
    </row>
    <row r="345" spans="27:37" ht="12.75">
      <c r="AA345" s="11">
        <v>140</v>
      </c>
      <c r="AB345" s="11">
        <f t="shared" si="55"/>
        <v>-2.5</v>
      </c>
      <c r="AC345" s="14">
        <f t="shared" si="56"/>
        <v>18.0000000000001</v>
      </c>
      <c r="AD345" s="1" t="s">
        <v>23</v>
      </c>
      <c r="AE345" s="14">
        <f t="shared" si="57"/>
        <v>18.172781845386346</v>
      </c>
      <c r="AF345" s="1" t="s">
        <v>28</v>
      </c>
      <c r="AG345" s="33">
        <f t="shared" si="58"/>
        <v>1.7088023504524152</v>
      </c>
      <c r="AI345" s="12">
        <v>140</v>
      </c>
      <c r="AJ345" s="8">
        <f t="shared" si="59"/>
        <v>-10.657857112293398</v>
      </c>
      <c r="AK345" s="8">
        <f t="shared" si="60"/>
        <v>14.719377764496047</v>
      </c>
    </row>
    <row r="346" spans="27:37" ht="12.75">
      <c r="AA346" s="11">
        <v>141</v>
      </c>
      <c r="AB346" s="11">
        <f t="shared" si="55"/>
        <v>2.5</v>
      </c>
      <c r="AC346" s="14">
        <f t="shared" si="56"/>
        <v>18.0500000000001</v>
      </c>
      <c r="AD346" s="1" t="s">
        <v>23</v>
      </c>
      <c r="AE346" s="14">
        <f t="shared" si="57"/>
        <v>18.222307757251922</v>
      </c>
      <c r="AF346" s="1" t="s">
        <v>28</v>
      </c>
      <c r="AG346" s="33">
        <f t="shared" si="58"/>
        <v>1.4331677755639614</v>
      </c>
      <c r="AI346" s="12">
        <v>141</v>
      </c>
      <c r="AJ346" s="8">
        <f t="shared" si="59"/>
        <v>-6.266592726138057</v>
      </c>
      <c r="AK346" s="8">
        <f t="shared" si="60"/>
        <v>17.110882958068448</v>
      </c>
    </row>
    <row r="347" spans="27:37" ht="12.75">
      <c r="AA347" s="11">
        <v>142</v>
      </c>
      <c r="AB347" s="11">
        <f t="shared" si="55"/>
        <v>-2.5</v>
      </c>
      <c r="AC347" s="14">
        <f t="shared" si="56"/>
        <v>18.1000000000001</v>
      </c>
      <c r="AD347" s="1" t="s">
        <v>23</v>
      </c>
      <c r="AE347" s="14">
        <f t="shared" si="57"/>
        <v>18.271836251455507</v>
      </c>
      <c r="AF347" s="1" t="s">
        <v>28</v>
      </c>
      <c r="AG347" s="33">
        <f t="shared" si="58"/>
        <v>1.7080494519348366</v>
      </c>
      <c r="AI347" s="12">
        <v>142</v>
      </c>
      <c r="AJ347" s="8">
        <f t="shared" si="59"/>
        <v>-10.704804268571989</v>
      </c>
      <c r="AK347" s="8">
        <f t="shared" si="60"/>
        <v>14.807672523781939</v>
      </c>
    </row>
    <row r="348" spans="27:37" ht="12.75">
      <c r="AA348" s="11">
        <v>143</v>
      </c>
      <c r="AB348" s="11">
        <f t="shared" si="55"/>
        <v>2.5</v>
      </c>
      <c r="AC348" s="14">
        <f t="shared" si="56"/>
        <v>18.1500000000001</v>
      </c>
      <c r="AD348" s="1" t="s">
        <v>23</v>
      </c>
      <c r="AE348" s="14">
        <f t="shared" si="57"/>
        <v>18.32136730705445</v>
      </c>
      <c r="AF348" s="1" t="s">
        <v>28</v>
      </c>
      <c r="AG348" s="33">
        <f t="shared" si="58"/>
        <v>1.4339165979006532</v>
      </c>
      <c r="AI348" s="12">
        <v>143</v>
      </c>
      <c r="AJ348" s="8">
        <f t="shared" si="59"/>
        <v>-6.313539882416648</v>
      </c>
      <c r="AK348" s="8">
        <f t="shared" si="60"/>
        <v>17.199177717354342</v>
      </c>
    </row>
    <row r="349" spans="27:37" ht="12.75">
      <c r="AA349" s="11">
        <v>144</v>
      </c>
      <c r="AB349" s="11">
        <f t="shared" si="55"/>
        <v>-2.5</v>
      </c>
      <c r="AC349" s="14">
        <f t="shared" si="56"/>
        <v>18.200000000000102</v>
      </c>
      <c r="AD349" s="1" t="s">
        <v>23</v>
      </c>
      <c r="AE349" s="14">
        <f t="shared" si="57"/>
        <v>18.370900903330888</v>
      </c>
      <c r="AF349" s="1" t="s">
        <v>28</v>
      </c>
      <c r="AG349" s="33">
        <f t="shared" si="58"/>
        <v>1.7073046729740258</v>
      </c>
      <c r="AI349" s="12">
        <v>144</v>
      </c>
      <c r="AJ349" s="8">
        <f t="shared" si="59"/>
        <v>-10.751751424850575</v>
      </c>
      <c r="AK349" s="8">
        <f t="shared" si="60"/>
        <v>14.895967283067833</v>
      </c>
    </row>
    <row r="350" spans="27:37" ht="12.75">
      <c r="AA350" s="11">
        <v>145</v>
      </c>
      <c r="AB350" s="11">
        <f t="shared" si="55"/>
        <v>2.5</v>
      </c>
      <c r="AC350" s="14">
        <f t="shared" si="56"/>
        <v>18.250000000000103</v>
      </c>
      <c r="AD350" s="1" t="s">
        <v>23</v>
      </c>
      <c r="AE350" s="14">
        <f t="shared" si="57"/>
        <v>18.420437019788746</v>
      </c>
      <c r="AF350" s="1" t="s">
        <v>28</v>
      </c>
      <c r="AG350" s="33">
        <f t="shared" si="58"/>
        <v>1.4346573659417565</v>
      </c>
      <c r="AI350" s="12">
        <v>145</v>
      </c>
      <c r="AJ350" s="8">
        <f t="shared" si="59"/>
        <v>-6.3604870386952355</v>
      </c>
      <c r="AK350" s="8">
        <f t="shared" si="60"/>
        <v>17.287472476640236</v>
      </c>
    </row>
    <row r="351" spans="27:37" ht="12.75">
      <c r="AA351" s="11">
        <v>146</v>
      </c>
      <c r="AB351" s="11">
        <f t="shared" si="55"/>
        <v>-2.5</v>
      </c>
      <c r="AC351" s="14">
        <f t="shared" si="56"/>
        <v>18.300000000000104</v>
      </c>
      <c r="AD351" s="1" t="s">
        <v>23</v>
      </c>
      <c r="AE351" s="14">
        <f t="shared" si="57"/>
        <v>18.46997563615079</v>
      </c>
      <c r="AF351" s="1" t="s">
        <v>28</v>
      </c>
      <c r="AG351" s="33">
        <f t="shared" si="58"/>
        <v>1.7065678837406941</v>
      </c>
      <c r="AI351" s="12">
        <v>146</v>
      </c>
      <c r="AJ351" s="8">
        <f t="shared" si="59"/>
        <v>-10.79869858112917</v>
      </c>
      <c r="AK351" s="8">
        <f t="shared" si="60"/>
        <v>14.984262042353723</v>
      </c>
    </row>
    <row r="352" spans="27:37" ht="12.75">
      <c r="AA352" s="11">
        <v>147</v>
      </c>
      <c r="AB352" s="11">
        <f t="shared" si="55"/>
        <v>2.5</v>
      </c>
      <c r="AC352" s="14">
        <f t="shared" si="56"/>
        <v>18.350000000000104</v>
      </c>
      <c r="AD352" s="1" t="s">
        <v>23</v>
      </c>
      <c r="AE352" s="14">
        <f t="shared" si="57"/>
        <v>18.51951673235573</v>
      </c>
      <c r="AF352" s="1" t="s">
        <v>28</v>
      </c>
      <c r="AG352" s="33">
        <f t="shared" si="58"/>
        <v>1.4353902081395367</v>
      </c>
      <c r="AI352" s="12">
        <v>147</v>
      </c>
      <c r="AJ352" s="8">
        <f t="shared" si="59"/>
        <v>-6.407434194973828</v>
      </c>
      <c r="AK352" s="8">
        <f t="shared" si="60"/>
        <v>17.37576723592613</v>
      </c>
    </row>
    <row r="353" spans="27:37" ht="12.75">
      <c r="AA353" s="11">
        <v>148</v>
      </c>
      <c r="AB353" s="11">
        <f t="shared" si="55"/>
        <v>-2.5</v>
      </c>
      <c r="AC353" s="14">
        <f t="shared" si="56"/>
        <v>18.400000000000105</v>
      </c>
      <c r="AD353" s="1" t="s">
        <v>23</v>
      </c>
      <c r="AE353" s="14">
        <f t="shared" si="57"/>
        <v>18.569060288555367</v>
      </c>
      <c r="AF353" s="1" t="s">
        <v>28</v>
      </c>
      <c r="AG353" s="33">
        <f t="shared" si="58"/>
        <v>1.70583895714151</v>
      </c>
      <c r="AI353" s="12">
        <v>148</v>
      </c>
      <c r="AJ353" s="8">
        <f t="shared" si="59"/>
        <v>-10.845645737407754</v>
      </c>
      <c r="AK353" s="8">
        <f t="shared" si="60"/>
        <v>15.072556801639625</v>
      </c>
    </row>
    <row r="354" spans="27:37" ht="12.75">
      <c r="AA354" s="11">
        <v>149</v>
      </c>
      <c r="AB354" s="11">
        <f t="shared" si="55"/>
        <v>2.5</v>
      </c>
      <c r="AC354" s="14">
        <f t="shared" si="56"/>
        <v>18.450000000000106</v>
      </c>
      <c r="AD354" s="1" t="s">
        <v>23</v>
      </c>
      <c r="AE354" s="14">
        <f t="shared" si="57"/>
        <v>18.61860628511178</v>
      </c>
      <c r="AF354" s="1" t="s">
        <v>28</v>
      </c>
      <c r="AG354" s="33">
        <f t="shared" si="58"/>
        <v>1.4361152502461985</v>
      </c>
      <c r="AI354" s="12">
        <v>149</v>
      </c>
      <c r="AJ354" s="8">
        <f t="shared" si="59"/>
        <v>-6.454381351252415</v>
      </c>
      <c r="AK354" s="8">
        <f t="shared" si="60"/>
        <v>17.464061995212024</v>
      </c>
    </row>
    <row r="355" spans="27:37" ht="12.75">
      <c r="AA355" s="11">
        <v>150</v>
      </c>
      <c r="AB355" s="11">
        <f t="shared" si="55"/>
        <v>-2.5</v>
      </c>
      <c r="AC355" s="14">
        <f t="shared" si="56"/>
        <v>18.500000000000107</v>
      </c>
      <c r="AD355" s="1" t="s">
        <v>23</v>
      </c>
      <c r="AE355" s="14">
        <f t="shared" si="57"/>
        <v>18.668154702594574</v>
      </c>
      <c r="AF355" s="1" t="s">
        <v>28</v>
      </c>
      <c r="AG355" s="33">
        <f t="shared" si="58"/>
        <v>1.7051177687478642</v>
      </c>
      <c r="AI355" s="12">
        <v>150</v>
      </c>
      <c r="AJ355" s="8">
        <f t="shared" si="59"/>
        <v>-10.892592893686345</v>
      </c>
      <c r="AK355" s="8">
        <f t="shared" si="60"/>
        <v>15.160851560925515</v>
      </c>
    </row>
    <row r="356" spans="27:37" ht="12.75">
      <c r="AA356" s="11">
        <v>151</v>
      </c>
      <c r="AB356" s="11">
        <f t="shared" si="55"/>
        <v>2.5</v>
      </c>
      <c r="AC356" s="14">
        <f t="shared" si="56"/>
        <v>18.550000000000107</v>
      </c>
      <c r="AD356" s="1" t="s">
        <v>23</v>
      </c>
      <c r="AE356" s="14">
        <f t="shared" si="57"/>
        <v>18.717705521778143</v>
      </c>
      <c r="AF356" s="1" t="s">
        <v>28</v>
      </c>
      <c r="AG356" s="33">
        <f t="shared" si="58"/>
        <v>1.4368326153840132</v>
      </c>
      <c r="AI356" s="12">
        <v>151</v>
      </c>
      <c r="AJ356" s="8">
        <f t="shared" si="59"/>
        <v>-6.501328507531004</v>
      </c>
      <c r="AK356" s="8">
        <f t="shared" si="60"/>
        <v>17.552356754497918</v>
      </c>
    </row>
    <row r="357" spans="27:37" ht="12.75">
      <c r="AA357" s="11">
        <v>152</v>
      </c>
      <c r="AB357" s="11">
        <f t="shared" si="55"/>
        <v>-2.5</v>
      </c>
      <c r="AC357" s="14">
        <f t="shared" si="56"/>
        <v>18.600000000000108</v>
      </c>
      <c r="AD357" s="1" t="s">
        <v>23</v>
      </c>
      <c r="AE357" s="14">
        <f t="shared" si="57"/>
        <v>18.767258723638996</v>
      </c>
      <c r="AF357" s="1" t="s">
        <v>28</v>
      </c>
      <c r="AG357" s="33">
        <f t="shared" si="58"/>
        <v>1.7044041967268342</v>
      </c>
      <c r="AI357" s="12">
        <v>152</v>
      </c>
      <c r="AJ357" s="8">
        <f t="shared" si="59"/>
        <v>-10.939540049964933</v>
      </c>
      <c r="AK357" s="8">
        <f t="shared" si="60"/>
        <v>15.24914632021141</v>
      </c>
    </row>
    <row r="358" spans="27:37" ht="12.75">
      <c r="AA358" s="11">
        <v>153</v>
      </c>
      <c r="AB358" s="11">
        <f t="shared" si="55"/>
        <v>2.5</v>
      </c>
      <c r="AC358" s="14">
        <f t="shared" si="56"/>
        <v>18.65000000000011</v>
      </c>
      <c r="AD358" s="1" t="s">
        <v>23</v>
      </c>
      <c r="AE358" s="14">
        <f t="shared" si="57"/>
        <v>18.816814289353125</v>
      </c>
      <c r="AF358" s="1" t="s">
        <v>28</v>
      </c>
      <c r="AG358" s="33">
        <f t="shared" si="58"/>
        <v>1.437542424113283</v>
      </c>
      <c r="AI358" s="12">
        <v>153</v>
      </c>
      <c r="AJ358" s="8">
        <f t="shared" si="59"/>
        <v>-6.548275663809594</v>
      </c>
      <c r="AK358" s="8">
        <f t="shared" si="60"/>
        <v>17.64065151378381</v>
      </c>
    </row>
    <row r="359" spans="27:37" ht="12.75">
      <c r="AA359" s="11">
        <v>154</v>
      </c>
      <c r="AB359" s="11">
        <f t="shared" si="55"/>
        <v>-2.5</v>
      </c>
      <c r="AC359" s="14">
        <f t="shared" si="56"/>
        <v>18.70000000000011</v>
      </c>
      <c r="AD359" s="1" t="s">
        <v>23</v>
      </c>
      <c r="AE359" s="14">
        <f t="shared" si="57"/>
        <v>18.866372200293412</v>
      </c>
      <c r="AF359" s="1" t="s">
        <v>28</v>
      </c>
      <c r="AG359" s="33">
        <f t="shared" si="58"/>
        <v>1.7036981217742686</v>
      </c>
      <c r="AI359" s="12">
        <v>154</v>
      </c>
      <c r="AJ359" s="8">
        <f t="shared" si="59"/>
        <v>-10.986487206243527</v>
      </c>
      <c r="AK359" s="8">
        <f t="shared" si="60"/>
        <v>15.337441079497301</v>
      </c>
    </row>
    <row r="360" spans="27:37" ht="12.75">
      <c r="AA360" s="11">
        <v>155</v>
      </c>
      <c r="AB360" s="11">
        <f t="shared" si="55"/>
        <v>2.5</v>
      </c>
      <c r="AC360" s="14">
        <f t="shared" si="56"/>
        <v>18.75000000000011</v>
      </c>
      <c r="AD360" s="1" t="s">
        <v>23</v>
      </c>
      <c r="AE360" s="14">
        <f t="shared" si="57"/>
        <v>18.915932438027056</v>
      </c>
      <c r="AF360" s="1" t="s">
        <v>28</v>
      </c>
      <c r="AG360" s="33">
        <f t="shared" si="58"/>
        <v>1.4382447944982233</v>
      </c>
      <c r="AI360" s="12">
        <v>155</v>
      </c>
      <c r="AJ360" s="8">
        <f t="shared" si="59"/>
        <v>-6.595222820088186</v>
      </c>
      <c r="AK360" s="8">
        <f t="shared" si="60"/>
        <v>17.728946273069706</v>
      </c>
    </row>
    <row r="361" spans="27:37" ht="12.75">
      <c r="AA361" s="11">
        <v>156</v>
      </c>
      <c r="AB361" s="11">
        <f t="shared" si="55"/>
        <v>-2.5</v>
      </c>
      <c r="AC361" s="14">
        <f t="shared" si="56"/>
        <v>18.80000000000011</v>
      </c>
      <c r="AD361" s="1" t="s">
        <v>23</v>
      </c>
      <c r="AE361" s="14">
        <f t="shared" si="57"/>
        <v>18.965494984313068</v>
      </c>
      <c r="AF361" s="1" t="s">
        <v>28</v>
      </c>
      <c r="AG361" s="33">
        <f t="shared" si="58"/>
        <v>1.7029994270499211</v>
      </c>
      <c r="AI361" s="12">
        <v>156</v>
      </c>
      <c r="AJ361" s="8">
        <f t="shared" si="59"/>
        <v>-11.033434362522113</v>
      </c>
      <c r="AK361" s="8">
        <f t="shared" si="60"/>
        <v>15.425735838783199</v>
      </c>
    </row>
    <row r="362" spans="27:37" ht="12.75">
      <c r="AA362" s="11">
        <v>157</v>
      </c>
      <c r="AB362" s="11">
        <f t="shared" si="55"/>
        <v>2.5</v>
      </c>
      <c r="AC362" s="14">
        <f t="shared" si="56"/>
        <v>18.85000000000011</v>
      </c>
      <c r="AD362" s="1" t="s">
        <v>23</v>
      </c>
      <c r="AE362" s="14">
        <f t="shared" si="57"/>
        <v>19.015059821099808</v>
      </c>
      <c r="AF362" s="1" t="s">
        <v>28</v>
      </c>
      <c r="AG362" s="33">
        <f t="shared" si="58"/>
        <v>1.4389398421708346</v>
      </c>
      <c r="AI362" s="12">
        <v>157</v>
      </c>
      <c r="AJ362" s="8">
        <f t="shared" si="59"/>
        <v>-6.642169976366774</v>
      </c>
      <c r="AK362" s="8">
        <f t="shared" si="60"/>
        <v>17.8172410323556</v>
      </c>
    </row>
    <row r="363" spans="27:37" ht="12.75">
      <c r="AA363" s="11">
        <v>158</v>
      </c>
      <c r="AB363" s="11">
        <f t="shared" si="55"/>
        <v>-2.5</v>
      </c>
      <c r="AC363" s="14">
        <f t="shared" si="56"/>
        <v>18.900000000000112</v>
      </c>
      <c r="AD363" s="1" t="s">
        <v>23</v>
      </c>
      <c r="AE363" s="14">
        <f t="shared" si="57"/>
        <v>19.06462693052251</v>
      </c>
      <c r="AF363" s="1" t="s">
        <v>28</v>
      </c>
      <c r="AG363" s="33">
        <f t="shared" si="58"/>
        <v>1.7023079981145546</v>
      </c>
      <c r="AI363" s="12">
        <v>158</v>
      </c>
      <c r="AJ363" s="8">
        <f t="shared" si="59"/>
        <v>-11.080381518800705</v>
      </c>
      <c r="AK363" s="8">
        <f t="shared" si="60"/>
        <v>15.514030598069091</v>
      </c>
    </row>
    <row r="364" spans="27:37" ht="12.75">
      <c r="AA364" s="11">
        <v>159</v>
      </c>
      <c r="AB364" s="11">
        <f t="shared" si="55"/>
        <v>2.5</v>
      </c>
      <c r="AC364" s="14">
        <f t="shared" si="56"/>
        <v>18.950000000000113</v>
      </c>
      <c r="AD364" s="1" t="s">
        <v>23</v>
      </c>
      <c r="AE364" s="14">
        <f t="shared" si="57"/>
        <v>19.114196294900925</v>
      </c>
      <c r="AF364" s="1" t="s">
        <v>28</v>
      </c>
      <c r="AG364" s="33">
        <f t="shared" si="58"/>
        <v>1.4396276803928365</v>
      </c>
      <c r="AI364" s="12">
        <v>159</v>
      </c>
      <c r="AJ364" s="8">
        <f t="shared" si="59"/>
        <v>-6.689117132645365</v>
      </c>
      <c r="AK364" s="8">
        <f t="shared" si="60"/>
        <v>17.90553579164149</v>
      </c>
    </row>
    <row r="365" spans="27:37" ht="12.75">
      <c r="AA365" s="11">
        <v>160</v>
      </c>
      <c r="AB365" s="11">
        <f t="shared" si="55"/>
        <v>-2.5</v>
      </c>
      <c r="AC365" s="14">
        <f t="shared" si="56"/>
        <v>19.000000000000114</v>
      </c>
      <c r="AD365" s="1" t="s">
        <v>23</v>
      </c>
      <c r="AE365" s="14">
        <f t="shared" si="57"/>
        <v>19.163767896736914</v>
      </c>
      <c r="AF365" s="1" t="s">
        <v>28</v>
      </c>
      <c r="AG365" s="33">
        <f t="shared" si="58"/>
        <v>1.7016237228689528</v>
      </c>
      <c r="AI365" s="12">
        <v>160</v>
      </c>
      <c r="AJ365" s="8">
        <f t="shared" si="59"/>
        <v>-11.127328675079294</v>
      </c>
      <c r="AK365" s="8">
        <f t="shared" si="60"/>
        <v>15.602325357354989</v>
      </c>
    </row>
    <row r="366" spans="27:37" ht="12.75">
      <c r="AA366" s="11">
        <v>161</v>
      </c>
      <c r="AB366" s="11">
        <f t="shared" si="55"/>
        <v>2.5</v>
      </c>
      <c r="AC366" s="14">
        <f t="shared" si="56"/>
        <v>19.050000000000114</v>
      </c>
      <c r="AD366" s="1" t="s">
        <v>23</v>
      </c>
      <c r="AE366" s="14">
        <f t="shared" si="57"/>
        <v>19.21334171871214</v>
      </c>
      <c r="AF366" s="1" t="s">
        <v>28</v>
      </c>
      <c r="AG366" s="33">
        <f t="shared" si="58"/>
        <v>1.4403084201157283</v>
      </c>
      <c r="AI366" s="12">
        <v>161</v>
      </c>
      <c r="AJ366" s="8">
        <f t="shared" si="59"/>
        <v>-6.736064288923953</v>
      </c>
      <c r="AK366" s="8">
        <f t="shared" si="60"/>
        <v>17.993830550927388</v>
      </c>
    </row>
    <row r="367" spans="27:37" ht="12.75">
      <c r="AA367" s="11">
        <v>162</v>
      </c>
      <c r="AB367" s="11">
        <f t="shared" si="55"/>
        <v>-2.5</v>
      </c>
      <c r="AC367" s="14">
        <f t="shared" si="56"/>
        <v>19.100000000000115</v>
      </c>
      <c r="AD367" s="1" t="s">
        <v>23</v>
      </c>
      <c r="AE367" s="14">
        <f t="shared" si="57"/>
        <v>19.26291774368578</v>
      </c>
      <c r="AF367" s="1" t="s">
        <v>28</v>
      </c>
      <c r="AG367" s="33">
        <f t="shared" si="58"/>
        <v>1.7009464914947694</v>
      </c>
      <c r="AI367" s="12">
        <v>162</v>
      </c>
      <c r="AJ367" s="8">
        <f t="shared" si="59"/>
        <v>-11.174275831357882</v>
      </c>
      <c r="AK367" s="8">
        <f t="shared" si="60"/>
        <v>15.690620116640883</v>
      </c>
    </row>
    <row r="368" spans="27:37" ht="12.75">
      <c r="AA368" s="11">
        <v>163</v>
      </c>
      <c r="AB368" s="11">
        <f t="shared" si="55"/>
        <v>2.5</v>
      </c>
      <c r="AC368" s="14">
        <f t="shared" si="56"/>
        <v>19.150000000000116</v>
      </c>
      <c r="AD368" s="1" t="s">
        <v>23</v>
      </c>
      <c r="AE368" s="14">
        <f t="shared" si="57"/>
        <v>19.31249595469225</v>
      </c>
      <c r="AF368" s="1" t="s">
        <v>28</v>
      </c>
      <c r="AG368" s="33">
        <f t="shared" si="58"/>
        <v>1.4409821700390468</v>
      </c>
      <c r="AI368" s="12">
        <v>163</v>
      </c>
      <c r="AJ368" s="8">
        <f t="shared" si="59"/>
        <v>-6.7830114452025425</v>
      </c>
      <c r="AK368" s="8">
        <f t="shared" si="60"/>
        <v>18.082125310213282</v>
      </c>
    </row>
    <row r="369" spans="27:37" ht="12.75">
      <c r="AA369" s="11">
        <v>164</v>
      </c>
      <c r="AB369" s="11">
        <f t="shared" si="55"/>
        <v>-2.5</v>
      </c>
      <c r="AC369" s="14">
        <f t="shared" si="56"/>
        <v>19.200000000000117</v>
      </c>
      <c r="AD369" s="1" t="s">
        <v>23</v>
      </c>
      <c r="AE369" s="14">
        <f t="shared" si="57"/>
        <v>19.36207633493899</v>
      </c>
      <c r="AF369" s="1" t="s">
        <v>28</v>
      </c>
      <c r="AG369" s="33">
        <f t="shared" si="58"/>
        <v>1.700276196397151</v>
      </c>
      <c r="AI369" s="12">
        <v>164</v>
      </c>
      <c r="AJ369" s="8">
        <f t="shared" si="59"/>
        <v>-11.22122298763648</v>
      </c>
      <c r="AK369" s="8">
        <f t="shared" si="60"/>
        <v>15.778914875926771</v>
      </c>
    </row>
    <row r="370" spans="27:37" ht="12.75">
      <c r="AA370" s="11">
        <v>165</v>
      </c>
      <c r="AB370" s="11">
        <f aca="true" t="shared" si="61" ref="AB370:AB405">-AB369</f>
        <v>2.5</v>
      </c>
      <c r="AC370" s="14">
        <f aca="true" t="shared" si="62" ref="AC370:AC405">AC369+$AB$203</f>
        <v>19.250000000000117</v>
      </c>
      <c r="AD370" s="1" t="s">
        <v>23</v>
      </c>
      <c r="AE370" s="14">
        <f aca="true" t="shared" si="63" ref="AE370:AE405">SQRT(AB370^2+AC370^2)</f>
        <v>19.411658867804277</v>
      </c>
      <c r="AF370" s="1" t="s">
        <v>28</v>
      </c>
      <c r="AG370" s="33">
        <f aca="true" t="shared" si="64" ref="AG370:AG405">ACOS(AB370/AE370)</f>
        <v>1.4416490366668773</v>
      </c>
      <c r="AI370" s="12">
        <v>165</v>
      </c>
      <c r="AJ370" s="8">
        <f aca="true" t="shared" si="65" ref="AJ370:AJ405">AE370*COS(AG370+$AJ$1)</f>
        <v>-6.829958601481134</v>
      </c>
      <c r="AK370" s="8">
        <f aca="true" t="shared" si="66" ref="AK370:AK405">AE370*SIN(AG370+$AJ$1)</f>
        <v>18.170420069499173</v>
      </c>
    </row>
    <row r="371" spans="27:37" ht="12.75">
      <c r="AA371" s="11">
        <v>166</v>
      </c>
      <c r="AB371" s="11">
        <f t="shared" si="61"/>
        <v>-2.5</v>
      </c>
      <c r="AC371" s="14">
        <f t="shared" si="62"/>
        <v>19.300000000000118</v>
      </c>
      <c r="AD371" s="1" t="s">
        <v>23</v>
      </c>
      <c r="AE371" s="14">
        <f t="shared" si="63"/>
        <v>19.461243536835063</v>
      </c>
      <c r="AF371" s="1" t="s">
        <v>28</v>
      </c>
      <c r="AG371" s="33">
        <f t="shared" si="64"/>
        <v>1.699612732149074</v>
      </c>
      <c r="AI371" s="12">
        <v>166</v>
      </c>
      <c r="AJ371" s="8">
        <f t="shared" si="65"/>
        <v>-11.26817014391506</v>
      </c>
      <c r="AK371" s="8">
        <f t="shared" si="66"/>
        <v>15.86720963521267</v>
      </c>
    </row>
    <row r="372" spans="27:37" ht="12.75">
      <c r="AA372" s="11">
        <v>167</v>
      </c>
      <c r="AB372" s="11">
        <f t="shared" si="61"/>
        <v>2.5</v>
      </c>
      <c r="AC372" s="14">
        <f t="shared" si="62"/>
        <v>19.35000000000012</v>
      </c>
      <c r="AD372" s="1" t="s">
        <v>23</v>
      </c>
      <c r="AE372" s="14">
        <f t="shared" si="63"/>
        <v>19.510830325744845</v>
      </c>
      <c r="AF372" s="1" t="s">
        <v>28</v>
      </c>
      <c r="AG372" s="33">
        <f t="shared" si="64"/>
        <v>1.4423091243626833</v>
      </c>
      <c r="AI372" s="12">
        <v>167</v>
      </c>
      <c r="AJ372" s="8">
        <f t="shared" si="65"/>
        <v>-6.876905757759725</v>
      </c>
      <c r="AK372" s="8">
        <f t="shared" si="66"/>
        <v>18.25871482878507</v>
      </c>
    </row>
    <row r="373" spans="27:37" ht="12.75">
      <c r="AA373" s="11">
        <v>168</v>
      </c>
      <c r="AB373" s="11">
        <f t="shared" si="61"/>
        <v>-2.5</v>
      </c>
      <c r="AC373" s="14">
        <f t="shared" si="62"/>
        <v>19.40000000000012</v>
      </c>
      <c r="AD373" s="1" t="s">
        <v>23</v>
      </c>
      <c r="AE373" s="14">
        <f t="shared" si="63"/>
        <v>19.560419218411567</v>
      </c>
      <c r="AF373" s="1" t="s">
        <v>28</v>
      </c>
      <c r="AG373" s="33">
        <f t="shared" si="64"/>
        <v>1.6989559954373339</v>
      </c>
      <c r="AI373" s="12">
        <v>168</v>
      </c>
      <c r="AJ373" s="8">
        <f t="shared" si="65"/>
        <v>-11.315117300193654</v>
      </c>
      <c r="AK373" s="8">
        <f t="shared" si="66"/>
        <v>15.955504394498561</v>
      </c>
    </row>
    <row r="374" spans="27:37" ht="12.75">
      <c r="AA374" s="11">
        <v>169</v>
      </c>
      <c r="AB374" s="11">
        <f t="shared" si="61"/>
        <v>2.5</v>
      </c>
      <c r="AC374" s="14">
        <f t="shared" si="62"/>
        <v>19.45000000000012</v>
      </c>
      <c r="AD374" s="1" t="s">
        <v>23</v>
      </c>
      <c r="AE374" s="14">
        <f t="shared" si="63"/>
        <v>19.61001019887559</v>
      </c>
      <c r="AF374" s="1" t="s">
        <v>28</v>
      </c>
      <c r="AG374" s="33">
        <f t="shared" si="64"/>
        <v>1.4429625354025117</v>
      </c>
      <c r="AI374" s="12">
        <v>169</v>
      </c>
      <c r="AJ374" s="8">
        <f t="shared" si="65"/>
        <v>-6.923852914038312</v>
      </c>
      <c r="AK374" s="8">
        <f t="shared" si="66"/>
        <v>18.34700958807096</v>
      </c>
    </row>
    <row r="375" spans="27:37" ht="12.75">
      <c r="AA375" s="11">
        <v>170</v>
      </c>
      <c r="AB375" s="11">
        <f t="shared" si="61"/>
        <v>-2.5</v>
      </c>
      <c r="AC375" s="14">
        <f t="shared" si="62"/>
        <v>19.50000000000012</v>
      </c>
      <c r="AD375" s="1" t="s">
        <v>23</v>
      </c>
      <c r="AE375" s="14">
        <f t="shared" si="63"/>
        <v>19.65960325133762</v>
      </c>
      <c r="AF375" s="1" t="s">
        <v>28</v>
      </c>
      <c r="AG375" s="33">
        <f t="shared" si="64"/>
        <v>1.698305885010134</v>
      </c>
      <c r="AI375" s="12">
        <v>170</v>
      </c>
      <c r="AJ375" s="8">
        <f t="shared" si="65"/>
        <v>-11.36206445647224</v>
      </c>
      <c r="AK375" s="8">
        <f t="shared" si="66"/>
        <v>16.04379915378446</v>
      </c>
    </row>
    <row r="376" spans="27:37" ht="12.75">
      <c r="AA376" s="11">
        <v>171</v>
      </c>
      <c r="AB376" s="11">
        <f t="shared" si="61"/>
        <v>2.5</v>
      </c>
      <c r="AC376" s="14">
        <f t="shared" si="62"/>
        <v>19.55000000000012</v>
      </c>
      <c r="AD376" s="1" t="s">
        <v>23</v>
      </c>
      <c r="AE376" s="14">
        <f t="shared" si="63"/>
        <v>19.70919836015673</v>
      </c>
      <c r="AF376" s="1" t="s">
        <v>28</v>
      </c>
      <c r="AG376" s="33">
        <f t="shared" si="64"/>
        <v>1.4436093700266264</v>
      </c>
      <c r="AI376" s="12">
        <v>171</v>
      </c>
      <c r="AJ376" s="8">
        <f t="shared" si="65"/>
        <v>-6.970800070316902</v>
      </c>
      <c r="AK376" s="8">
        <f t="shared" si="66"/>
        <v>18.435304347356855</v>
      </c>
    </row>
    <row r="377" spans="27:37" ht="12.75">
      <c r="AA377" s="11">
        <v>172</v>
      </c>
      <c r="AB377" s="11">
        <f t="shared" si="61"/>
        <v>-2.5</v>
      </c>
      <c r="AC377" s="14">
        <f t="shared" si="62"/>
        <v>19.600000000000122</v>
      </c>
      <c r="AD377" s="1" t="s">
        <v>23</v>
      </c>
      <c r="AE377" s="14">
        <f t="shared" si="63"/>
        <v>19.758795509848387</v>
      </c>
      <c r="AF377" s="1" t="s">
        <v>28</v>
      </c>
      <c r="AG377" s="33">
        <f t="shared" si="64"/>
        <v>1.697662301626215</v>
      </c>
      <c r="AI377" s="12">
        <v>172</v>
      </c>
      <c r="AJ377" s="8">
        <f t="shared" si="65"/>
        <v>-11.409011612750827</v>
      </c>
      <c r="AK377" s="8">
        <f t="shared" si="66"/>
        <v>16.132093913070353</v>
      </c>
    </row>
    <row r="378" spans="27:37" ht="12.75">
      <c r="AA378" s="11">
        <v>173</v>
      </c>
      <c r="AB378" s="11">
        <f t="shared" si="61"/>
        <v>2.5</v>
      </c>
      <c r="AC378" s="14">
        <f t="shared" si="62"/>
        <v>19.650000000000123</v>
      </c>
      <c r="AD378" s="1" t="s">
        <v>23</v>
      </c>
      <c r="AE378" s="14">
        <f t="shared" si="63"/>
        <v>19.808394685082504</v>
      </c>
      <c r="AF378" s="1" t="s">
        <v>28</v>
      </c>
      <c r="AG378" s="33">
        <f t="shared" si="64"/>
        <v>1.4442497264896264</v>
      </c>
      <c r="AI378" s="12">
        <v>173</v>
      </c>
      <c r="AJ378" s="8">
        <f t="shared" si="65"/>
        <v>-7.0177472265954925</v>
      </c>
      <c r="AK378" s="8">
        <f t="shared" si="66"/>
        <v>18.52359910664275</v>
      </c>
    </row>
    <row r="379" spans="27:37" ht="12.75">
      <c r="AA379" s="11">
        <v>174</v>
      </c>
      <c r="AB379" s="11">
        <f t="shared" si="61"/>
        <v>-2.5</v>
      </c>
      <c r="AC379" s="14">
        <f t="shared" si="62"/>
        <v>19.700000000000124</v>
      </c>
      <c r="AD379" s="1" t="s">
        <v>23</v>
      </c>
      <c r="AE379" s="14">
        <f t="shared" si="63"/>
        <v>19.857995870681535</v>
      </c>
      <c r="AF379" s="1" t="s">
        <v>28</v>
      </c>
      <c r="AG379" s="33">
        <f t="shared" si="64"/>
        <v>1.6970251480054754</v>
      </c>
      <c r="AI379" s="12">
        <v>174</v>
      </c>
      <c r="AJ379" s="8">
        <f t="shared" si="65"/>
        <v>-11.45595876902942</v>
      </c>
      <c r="AK379" s="8">
        <f t="shared" si="66"/>
        <v>16.220388672356247</v>
      </c>
    </row>
    <row r="380" spans="27:37" ht="12.75">
      <c r="AA380" s="11">
        <v>175</v>
      </c>
      <c r="AB380" s="11">
        <f t="shared" si="61"/>
        <v>2.5</v>
      </c>
      <c r="AC380" s="14">
        <f t="shared" si="62"/>
        <v>19.750000000000124</v>
      </c>
      <c r="AD380" s="1" t="s">
        <v>23</v>
      </c>
      <c r="AE380" s="14">
        <f t="shared" si="63"/>
        <v>19.90759905161858</v>
      </c>
      <c r="AF380" s="1" t="s">
        <v>28</v>
      </c>
      <c r="AG380" s="33">
        <f t="shared" si="64"/>
        <v>1.4448837011090991</v>
      </c>
      <c r="AI380" s="12">
        <v>175</v>
      </c>
      <c r="AJ380" s="8">
        <f t="shared" si="65"/>
        <v>-7.064694382874083</v>
      </c>
      <c r="AK380" s="8">
        <f t="shared" si="66"/>
        <v>18.611893865928643</v>
      </c>
    </row>
    <row r="381" spans="27:37" ht="12.75">
      <c r="AA381" s="11">
        <v>176</v>
      </c>
      <c r="AB381" s="11">
        <f t="shared" si="61"/>
        <v>-2.5</v>
      </c>
      <c r="AC381" s="14">
        <f t="shared" si="62"/>
        <v>19.800000000000125</v>
      </c>
      <c r="AD381" s="1" t="s">
        <v>23</v>
      </c>
      <c r="AE381" s="14">
        <f t="shared" si="63"/>
        <v>19.957204213015533</v>
      </c>
      <c r="AF381" s="1" t="s">
        <v>28</v>
      </c>
      <c r="AG381" s="33">
        <f t="shared" si="64"/>
        <v>1.6963943287810326</v>
      </c>
      <c r="AI381" s="12">
        <v>176</v>
      </c>
      <c r="AJ381" s="8">
        <f t="shared" si="65"/>
        <v>-11.502905925308013</v>
      </c>
      <c r="AK381" s="8">
        <f t="shared" si="66"/>
        <v>16.308683431642137</v>
      </c>
    </row>
    <row r="382" spans="27:37" ht="12.75">
      <c r="AA382" s="11">
        <v>177</v>
      </c>
      <c r="AB382" s="11">
        <f t="shared" si="61"/>
        <v>2.5</v>
      </c>
      <c r="AC382" s="14">
        <f t="shared" si="62"/>
        <v>19.850000000000126</v>
      </c>
      <c r="AD382" s="1" t="s">
        <v>23</v>
      </c>
      <c r="AE382" s="14">
        <f t="shared" si="63"/>
        <v>20.00681134014126</v>
      </c>
      <c r="AF382" s="1" t="s">
        <v>28</v>
      </c>
      <c r="AG382" s="33">
        <f t="shared" si="64"/>
        <v>1.4455113883128587</v>
      </c>
      <c r="AI382" s="12">
        <v>177</v>
      </c>
      <c r="AJ382" s="8">
        <f t="shared" si="65"/>
        <v>-7.111641539152673</v>
      </c>
      <c r="AK382" s="8">
        <f t="shared" si="66"/>
        <v>18.700188625214537</v>
      </c>
    </row>
    <row r="383" spans="27:37" ht="12.75">
      <c r="AA383" s="11">
        <v>178</v>
      </c>
      <c r="AB383" s="11">
        <f t="shared" si="61"/>
        <v>-2.5</v>
      </c>
      <c r="AC383" s="14">
        <f t="shared" si="62"/>
        <v>19.900000000000126</v>
      </c>
      <c r="AD383" s="1" t="s">
        <v>23</v>
      </c>
      <c r="AE383" s="14">
        <f t="shared" si="63"/>
        <v>20.05642041840979</v>
      </c>
      <c r="AF383" s="1" t="s">
        <v>28</v>
      </c>
      <c r="AG383" s="33">
        <f t="shared" si="64"/>
        <v>1.6957697504526745</v>
      </c>
      <c r="AI383" s="12">
        <v>178</v>
      </c>
      <c r="AJ383" s="8">
        <f t="shared" si="65"/>
        <v>-11.5498530815866</v>
      </c>
      <c r="AK383" s="8">
        <f t="shared" si="66"/>
        <v>16.396978190928035</v>
      </c>
    </row>
    <row r="384" spans="27:37" ht="12.75">
      <c r="AA384" s="11">
        <v>179</v>
      </c>
      <c r="AB384" s="11">
        <f t="shared" si="61"/>
        <v>2.5</v>
      </c>
      <c r="AC384" s="14">
        <f t="shared" si="62"/>
        <v>19.950000000000127</v>
      </c>
      <c r="AD384" s="1" t="s">
        <v>23</v>
      </c>
      <c r="AE384" s="14">
        <f t="shared" si="63"/>
        <v>20.10603143337852</v>
      </c>
      <c r="AF384" s="1" t="s">
        <v>28</v>
      </c>
      <c r="AG384" s="33">
        <f t="shared" si="64"/>
        <v>1.4461328806848153</v>
      </c>
      <c r="AI384" s="12">
        <v>179</v>
      </c>
      <c r="AJ384" s="8">
        <f t="shared" si="65"/>
        <v>-7.1585886954312645</v>
      </c>
      <c r="AK384" s="8">
        <f t="shared" si="66"/>
        <v>18.78848338450043</v>
      </c>
    </row>
    <row r="385" spans="27:37" ht="12.75">
      <c r="AA385" s="11">
        <v>180</v>
      </c>
      <c r="AB385" s="11">
        <f t="shared" si="61"/>
        <v>-2.5</v>
      </c>
      <c r="AC385" s="14">
        <f t="shared" si="62"/>
        <v>20.000000000000128</v>
      </c>
      <c r="AD385" s="1" t="s">
        <v>23</v>
      </c>
      <c r="AE385" s="14">
        <f t="shared" si="63"/>
        <v>20.1556443707465</v>
      </c>
      <c r="AF385" s="1" t="s">
        <v>28</v>
      </c>
      <c r="AG385" s="33">
        <f t="shared" si="64"/>
        <v>1.6951513213416571</v>
      </c>
      <c r="AI385" s="12">
        <v>180</v>
      </c>
      <c r="AJ385" s="8">
        <f t="shared" si="65"/>
        <v>-11.59680023786519</v>
      </c>
      <c r="AK385" s="8">
        <f t="shared" si="66"/>
        <v>16.485272950213925</v>
      </c>
    </row>
    <row r="386" spans="27:37" ht="12.75">
      <c r="AA386" s="11">
        <v>181</v>
      </c>
      <c r="AB386" s="11">
        <f t="shared" si="61"/>
        <v>2.5</v>
      </c>
      <c r="AC386" s="14">
        <f t="shared" si="62"/>
        <v>20.05000000000013</v>
      </c>
      <c r="AD386" s="1" t="s">
        <v>23</v>
      </c>
      <c r="AE386" s="14">
        <f t="shared" si="63"/>
        <v>20.205259216352687</v>
      </c>
      <c r="AF386" s="1" t="s">
        <v>28</v>
      </c>
      <c r="AG386" s="33">
        <f t="shared" si="64"/>
        <v>1.4467482690095221</v>
      </c>
      <c r="AI386" s="12">
        <v>181</v>
      </c>
      <c r="AJ386" s="8">
        <f t="shared" si="65"/>
        <v>-7.2055358517098504</v>
      </c>
      <c r="AK386" s="8">
        <f t="shared" si="66"/>
        <v>18.876778143786325</v>
      </c>
    </row>
    <row r="387" spans="27:37" ht="12.75">
      <c r="AA387" s="11">
        <v>182</v>
      </c>
      <c r="AB387" s="11">
        <f t="shared" si="61"/>
        <v>-2.5</v>
      </c>
      <c r="AC387" s="14">
        <f t="shared" si="62"/>
        <v>20.10000000000013</v>
      </c>
      <c r="AD387" s="1" t="s">
        <v>23</v>
      </c>
      <c r="AE387" s="14">
        <f t="shared" si="63"/>
        <v>20.25487595617424</v>
      </c>
      <c r="AF387" s="1" t="s">
        <v>28</v>
      </c>
      <c r="AG387" s="33">
        <f t="shared" si="64"/>
        <v>1.6945389515468003</v>
      </c>
      <c r="AI387" s="12">
        <v>182</v>
      </c>
      <c r="AJ387" s="8">
        <f t="shared" si="65"/>
        <v>-11.64374739414378</v>
      </c>
      <c r="AK387" s="8">
        <f t="shared" si="66"/>
        <v>16.573567709499823</v>
      </c>
    </row>
    <row r="388" spans="27:37" ht="12.75">
      <c r="AA388" s="11">
        <v>183</v>
      </c>
      <c r="AB388" s="11">
        <f t="shared" si="61"/>
        <v>2.5</v>
      </c>
      <c r="AC388" s="14">
        <f t="shared" si="62"/>
        <v>20.15000000000013</v>
      </c>
      <c r="AD388" s="1" t="s">
        <v>23</v>
      </c>
      <c r="AE388" s="14">
        <f t="shared" si="63"/>
        <v>20.30449457632485</v>
      </c>
      <c r="AF388" s="1" t="s">
        <v>28</v>
      </c>
      <c r="AG388" s="33">
        <f t="shared" si="64"/>
        <v>1.4473576423154468</v>
      </c>
      <c r="AI388" s="12">
        <v>183</v>
      </c>
      <c r="AJ388" s="8">
        <f t="shared" si="65"/>
        <v>-7.252483007988443</v>
      </c>
      <c r="AK388" s="8">
        <f t="shared" si="66"/>
        <v>18.96507290307222</v>
      </c>
    </row>
    <row r="389" spans="27:37" ht="12.75">
      <c r="AA389" s="11">
        <v>184</v>
      </c>
      <c r="AB389" s="11">
        <f t="shared" si="61"/>
        <v>-2.5</v>
      </c>
      <c r="AC389" s="14">
        <f t="shared" si="62"/>
        <v>20.20000000000013</v>
      </c>
      <c r="AD389" s="1" t="s">
        <v>23</v>
      </c>
      <c r="AE389" s="14">
        <f t="shared" si="63"/>
        <v>20.354115063053104</v>
      </c>
      <c r="AF389" s="1" t="s">
        <v>28</v>
      </c>
      <c r="AG389" s="33">
        <f t="shared" si="64"/>
        <v>1.6939325529018427</v>
      </c>
      <c r="AI389" s="12">
        <v>184</v>
      </c>
      <c r="AJ389" s="8">
        <f t="shared" si="65"/>
        <v>-11.690694550422368</v>
      </c>
      <c r="AK389" s="8">
        <f t="shared" si="66"/>
        <v>16.661862468785717</v>
      </c>
    </row>
    <row r="390" spans="27:37" ht="12.75">
      <c r="AA390" s="11">
        <v>185</v>
      </c>
      <c r="AB390" s="11">
        <f t="shared" si="61"/>
        <v>2.5</v>
      </c>
      <c r="AC390" s="14">
        <f t="shared" si="62"/>
        <v>20.25000000000013</v>
      </c>
      <c r="AD390" s="1" t="s">
        <v>23</v>
      </c>
      <c r="AE390" s="14">
        <f t="shared" si="63"/>
        <v>20.403737402740834</v>
      </c>
      <c r="AF390" s="1" t="s">
        <v>28</v>
      </c>
      <c r="AG390" s="33">
        <f t="shared" si="64"/>
        <v>1.4479610879170024</v>
      </c>
      <c r="AI390" s="12">
        <v>185</v>
      </c>
      <c r="AJ390" s="8">
        <f t="shared" si="65"/>
        <v>-7.299430164267032</v>
      </c>
      <c r="AK390" s="8">
        <f t="shared" si="66"/>
        <v>19.053367662358113</v>
      </c>
    </row>
    <row r="391" spans="27:37" ht="12.75">
      <c r="AA391" s="11">
        <v>186</v>
      </c>
      <c r="AB391" s="11">
        <f t="shared" si="61"/>
        <v>-2.5</v>
      </c>
      <c r="AC391" s="14">
        <f t="shared" si="62"/>
        <v>20.300000000000132</v>
      </c>
      <c r="AD391" s="1" t="s">
        <v>23</v>
      </c>
      <c r="AE391" s="14">
        <f t="shared" si="63"/>
        <v>20.45336158190153</v>
      </c>
      <c r="AF391" s="1" t="s">
        <v>28</v>
      </c>
      <c r="AG391" s="33">
        <f t="shared" si="64"/>
        <v>1.6933320389340096</v>
      </c>
      <c r="AI391" s="12">
        <v>186</v>
      </c>
      <c r="AJ391" s="8">
        <f t="shared" si="65"/>
        <v>-11.737641706700957</v>
      </c>
      <c r="AK391" s="8">
        <f t="shared" si="66"/>
        <v>16.75015722807161</v>
      </c>
    </row>
    <row r="392" spans="27:37" ht="12.75">
      <c r="AA392" s="11">
        <v>187</v>
      </c>
      <c r="AB392" s="11">
        <f t="shared" si="61"/>
        <v>2.5</v>
      </c>
      <c r="AC392" s="14">
        <f t="shared" si="62"/>
        <v>20.350000000000133</v>
      </c>
      <c r="AD392" s="1" t="s">
        <v>23</v>
      </c>
      <c r="AE392" s="14">
        <f t="shared" si="63"/>
        <v>20.502987587178737</v>
      </c>
      <c r="AF392" s="1" t="s">
        <v>28</v>
      </c>
      <c r="AG392" s="33">
        <f t="shared" si="64"/>
        <v>1.4485586914553874</v>
      </c>
      <c r="AI392" s="12">
        <v>187</v>
      </c>
      <c r="AJ392" s="8">
        <f t="shared" si="65"/>
        <v>-7.346377320545621</v>
      </c>
      <c r="AK392" s="8">
        <f t="shared" si="66"/>
        <v>19.141662421644007</v>
      </c>
    </row>
    <row r="393" spans="27:37" ht="12.75">
      <c r="AA393" s="11">
        <v>188</v>
      </c>
      <c r="AB393" s="11">
        <f t="shared" si="61"/>
        <v>-2.5</v>
      </c>
      <c r="AC393" s="14">
        <f t="shared" si="62"/>
        <v>20.400000000000134</v>
      </c>
      <c r="AD393" s="1" t="s">
        <v>23</v>
      </c>
      <c r="AE393" s="14">
        <f t="shared" si="63"/>
        <v>20.552615405344532</v>
      </c>
      <c r="AF393" s="1" t="s">
        <v>28</v>
      </c>
      <c r="AG393" s="33">
        <f t="shared" si="64"/>
        <v>1.6927373248237585</v>
      </c>
      <c r="AI393" s="12">
        <v>188</v>
      </c>
      <c r="AJ393" s="8">
        <f t="shared" si="65"/>
        <v>-11.78458886297955</v>
      </c>
      <c r="AK393" s="8">
        <f t="shared" si="66"/>
        <v>16.8384519873575</v>
      </c>
    </row>
    <row r="394" spans="27:37" ht="12.75">
      <c r="AA394" s="11">
        <v>189</v>
      </c>
      <c r="AB394" s="11">
        <f t="shared" si="61"/>
        <v>2.5</v>
      </c>
      <c r="AC394" s="14">
        <f t="shared" si="62"/>
        <v>20.450000000000134</v>
      </c>
      <c r="AD394" s="1" t="s">
        <v>23</v>
      </c>
      <c r="AE394" s="14">
        <f t="shared" si="63"/>
        <v>20.602245023297957</v>
      </c>
      <c r="AF394" s="1" t="s">
        <v>28</v>
      </c>
      <c r="AG394" s="33">
        <f t="shared" si="64"/>
        <v>1.449150536938268</v>
      </c>
      <c r="AI394" s="12">
        <v>189</v>
      </c>
      <c r="AJ394" s="8">
        <f t="shared" si="65"/>
        <v>-7.393324476824209</v>
      </c>
      <c r="AK394" s="8">
        <f t="shared" si="66"/>
        <v>19.2299571809299</v>
      </c>
    </row>
    <row r="395" spans="27:37" ht="12.75">
      <c r="AA395" s="11">
        <v>190</v>
      </c>
      <c r="AB395" s="11">
        <f t="shared" si="61"/>
        <v>-2.5</v>
      </c>
      <c r="AC395" s="14">
        <f t="shared" si="62"/>
        <v>20.500000000000135</v>
      </c>
      <c r="AD395" s="1" t="s">
        <v>23</v>
      </c>
      <c r="AE395" s="14">
        <f t="shared" si="63"/>
        <v>20.651876428063517</v>
      </c>
      <c r="AF395" s="1" t="s">
        <v>28</v>
      </c>
      <c r="AG395" s="33">
        <f t="shared" si="64"/>
        <v>1.6921483273656595</v>
      </c>
      <c r="AI395" s="12">
        <v>190</v>
      </c>
      <c r="AJ395" s="8">
        <f t="shared" si="65"/>
        <v>-11.831536019258138</v>
      </c>
      <c r="AK395" s="8">
        <f t="shared" si="66"/>
        <v>16.926746746643396</v>
      </c>
    </row>
    <row r="396" spans="27:37" ht="12.75">
      <c r="AA396" s="11">
        <v>191</v>
      </c>
      <c r="AB396" s="11">
        <f t="shared" si="61"/>
        <v>2.5</v>
      </c>
      <c r="AC396" s="14">
        <f t="shared" si="62"/>
        <v>20.550000000000136</v>
      </c>
      <c r="AD396" s="1" t="s">
        <v>23</v>
      </c>
      <c r="AE396" s="14">
        <f t="shared" si="63"/>
        <v>20.701509606789685</v>
      </c>
      <c r="AF396" s="1" t="s">
        <v>28</v>
      </c>
      <c r="AG396" s="33">
        <f t="shared" si="64"/>
        <v>1.4497367067783424</v>
      </c>
      <c r="AI396" s="12">
        <v>191</v>
      </c>
      <c r="AJ396" s="8">
        <f t="shared" si="65"/>
        <v>-7.440271633102802</v>
      </c>
      <c r="AK396" s="8">
        <f t="shared" si="66"/>
        <v>19.318251940215795</v>
      </c>
    </row>
    <row r="397" spans="27:37" ht="12.75">
      <c r="AA397" s="11">
        <v>192</v>
      </c>
      <c r="AB397" s="11">
        <f t="shared" si="61"/>
        <v>-2.5</v>
      </c>
      <c r="AC397" s="14">
        <f t="shared" si="62"/>
        <v>20.600000000000136</v>
      </c>
      <c r="AD397" s="1" t="s">
        <v>23</v>
      </c>
      <c r="AE397" s="14">
        <f t="shared" si="63"/>
        <v>20.75114454674743</v>
      </c>
      <c r="AF397" s="1" t="s">
        <v>28</v>
      </c>
      <c r="AG397" s="33">
        <f t="shared" si="64"/>
        <v>1.6915649649303761</v>
      </c>
      <c r="AI397" s="12">
        <v>192</v>
      </c>
      <c r="AJ397" s="8">
        <f t="shared" si="65"/>
        <v>-11.878483175536726</v>
      </c>
      <c r="AK397" s="8">
        <f t="shared" si="66"/>
        <v>17.01504150592929</v>
      </c>
    </row>
    <row r="398" spans="27:37" ht="12.75">
      <c r="AA398" s="11">
        <v>193</v>
      </c>
      <c r="AB398" s="11">
        <f t="shared" si="61"/>
        <v>2.5</v>
      </c>
      <c r="AC398" s="14">
        <f t="shared" si="62"/>
        <v>20.650000000000137</v>
      </c>
      <c r="AD398" s="1" t="s">
        <v>23</v>
      </c>
      <c r="AE398" s="14">
        <f t="shared" si="63"/>
        <v>20.800781235328774</v>
      </c>
      <c r="AF398" s="1" t="s">
        <v>28</v>
      </c>
      <c r="AG398" s="33">
        <f t="shared" si="64"/>
        <v>1.450317281830823</v>
      </c>
      <c r="AI398" s="12">
        <v>193</v>
      </c>
      <c r="AJ398" s="8">
        <f t="shared" si="65"/>
        <v>-7.487218789381391</v>
      </c>
      <c r="AK398" s="8">
        <f t="shared" si="66"/>
        <v>19.40654669950169</v>
      </c>
    </row>
    <row r="399" spans="27:37" ht="12.75">
      <c r="AA399" s="11">
        <v>194</v>
      </c>
      <c r="AB399" s="11">
        <f t="shared" si="61"/>
        <v>-2.5</v>
      </c>
      <c r="AC399" s="14">
        <f t="shared" si="62"/>
        <v>20.700000000000138</v>
      </c>
      <c r="AD399" s="1" t="s">
        <v>23</v>
      </c>
      <c r="AE399" s="14">
        <f t="shared" si="63"/>
        <v>20.85041966004535</v>
      </c>
      <c r="AF399" s="1" t="s">
        <v>28</v>
      </c>
      <c r="AG399" s="33">
        <f t="shared" si="64"/>
        <v>1.6909871574277107</v>
      </c>
      <c r="AI399" s="12">
        <v>194</v>
      </c>
      <c r="AJ399" s="8">
        <f t="shared" si="65"/>
        <v>-11.925430331815313</v>
      </c>
      <c r="AK399" s="8">
        <f t="shared" si="66"/>
        <v>17.103336265215187</v>
      </c>
    </row>
    <row r="400" spans="27:37" ht="12.75">
      <c r="AA400" s="11">
        <v>195</v>
      </c>
      <c r="AB400" s="11">
        <f t="shared" si="61"/>
        <v>2.5</v>
      </c>
      <c r="AC400" s="14">
        <f t="shared" si="62"/>
        <v>20.75000000000014</v>
      </c>
      <c r="AD400" s="1" t="s">
        <v>23</v>
      </c>
      <c r="AE400" s="14">
        <f t="shared" si="63"/>
        <v>20.900059808527</v>
      </c>
      <c r="AF400" s="1" t="s">
        <v>28</v>
      </c>
      <c r="AG400" s="33">
        <f t="shared" si="64"/>
        <v>1.4508923414298733</v>
      </c>
      <c r="AI400" s="12">
        <v>195</v>
      </c>
      <c r="AJ400" s="8">
        <f t="shared" si="65"/>
        <v>-7.534165945659977</v>
      </c>
      <c r="AK400" s="8">
        <f t="shared" si="66"/>
        <v>19.494841458787583</v>
      </c>
    </row>
    <row r="401" spans="27:37" ht="12.75">
      <c r="AA401" s="11">
        <v>196</v>
      </c>
      <c r="AB401" s="11">
        <f t="shared" si="61"/>
        <v>-2.5</v>
      </c>
      <c r="AC401" s="14">
        <f t="shared" si="62"/>
        <v>20.80000000000014</v>
      </c>
      <c r="AD401" s="1" t="s">
        <v>23</v>
      </c>
      <c r="AE401" s="14">
        <f t="shared" si="63"/>
        <v>20.949701668520383</v>
      </c>
      <c r="AF401" s="1" t="s">
        <v>28</v>
      </c>
      <c r="AG401" s="33">
        <f t="shared" si="64"/>
        <v>1.6904148262706788</v>
      </c>
      <c r="AI401" s="12">
        <v>196</v>
      </c>
      <c r="AJ401" s="8">
        <f t="shared" si="65"/>
        <v>-11.972377488093906</v>
      </c>
      <c r="AK401" s="8">
        <f t="shared" si="66"/>
        <v>17.191631024501074</v>
      </c>
    </row>
    <row r="402" spans="27:37" ht="12.75">
      <c r="AA402" s="11">
        <v>197</v>
      </c>
      <c r="AB402" s="11">
        <f t="shared" si="61"/>
        <v>2.5</v>
      </c>
      <c r="AC402" s="14">
        <f t="shared" si="62"/>
        <v>20.85000000000014</v>
      </c>
      <c r="AD402" s="1" t="s">
        <v>23</v>
      </c>
      <c r="AE402" s="14">
        <f t="shared" si="63"/>
        <v>20.999345227887602</v>
      </c>
      <c r="AF402" s="1" t="s">
        <v>28</v>
      </c>
      <c r="AG402" s="33">
        <f t="shared" si="64"/>
        <v>1.451461963424031</v>
      </c>
      <c r="AI402" s="12">
        <v>197</v>
      </c>
      <c r="AJ402" s="8">
        <f t="shared" si="65"/>
        <v>-7.581113101938569</v>
      </c>
      <c r="AK402" s="8">
        <f t="shared" si="66"/>
        <v>19.583136218073477</v>
      </c>
    </row>
    <row r="403" spans="27:37" ht="12.75">
      <c r="AA403" s="11">
        <v>198</v>
      </c>
      <c r="AB403" s="11">
        <f t="shared" si="61"/>
        <v>-2.5</v>
      </c>
      <c r="AC403" s="14">
        <f t="shared" si="62"/>
        <v>20.90000000000014</v>
      </c>
      <c r="AD403" s="1" t="s">
        <v>23</v>
      </c>
      <c r="AE403" s="14">
        <f t="shared" si="63"/>
        <v>21.048990474604853</v>
      </c>
      <c r="AF403" s="1" t="s">
        <v>28</v>
      </c>
      <c r="AG403" s="33">
        <f t="shared" si="64"/>
        <v>1.6898478943405801</v>
      </c>
      <c r="AI403" s="12">
        <v>198</v>
      </c>
      <c r="AJ403" s="8">
        <f t="shared" si="65"/>
        <v>-12.019324644372503</v>
      </c>
      <c r="AK403" s="8">
        <f t="shared" si="66"/>
        <v>17.279925783786968</v>
      </c>
    </row>
    <row r="404" spans="27:37" ht="12.75">
      <c r="AA404" s="11">
        <v>199</v>
      </c>
      <c r="AB404" s="11">
        <f t="shared" si="61"/>
        <v>2.5</v>
      </c>
      <c r="AC404" s="14">
        <f t="shared" si="62"/>
        <v>20.95000000000014</v>
      </c>
      <c r="AD404" s="1" t="s">
        <v>23</v>
      </c>
      <c r="AE404" s="14">
        <f t="shared" si="63"/>
        <v>21.0986373967611</v>
      </c>
      <c r="AF404" s="1" t="s">
        <v>28</v>
      </c>
      <c r="AG404" s="33">
        <f t="shared" si="64"/>
        <v>1.4520262242106503</v>
      </c>
      <c r="AI404" s="12">
        <v>199</v>
      </c>
      <c r="AJ404" s="8">
        <f t="shared" si="65"/>
        <v>-7.628060258217161</v>
      </c>
      <c r="AK404" s="8">
        <f t="shared" si="66"/>
        <v>19.67143097735937</v>
      </c>
    </row>
    <row r="405" spans="27:37" ht="12.75">
      <c r="AA405" s="11">
        <v>200</v>
      </c>
      <c r="AB405" s="11">
        <f t="shared" si="61"/>
        <v>-2.5</v>
      </c>
      <c r="AC405" s="14">
        <f t="shared" si="62"/>
        <v>21.000000000000142</v>
      </c>
      <c r="AD405" s="1" t="s">
        <v>23</v>
      </c>
      <c r="AE405" s="14">
        <f t="shared" si="63"/>
        <v>21.148285982556743</v>
      </c>
      <c r="AF405" s="1" t="s">
        <v>28</v>
      </c>
      <c r="AG405" s="33">
        <f t="shared" si="64"/>
        <v>1.6892862859530335</v>
      </c>
      <c r="AI405" s="12">
        <v>200</v>
      </c>
      <c r="AJ405" s="8">
        <f t="shared" si="65"/>
        <v>-12.06627180065109</v>
      </c>
      <c r="AK405" s="8">
        <f t="shared" si="66"/>
        <v>17.368220543072866</v>
      </c>
    </row>
  </sheetData>
  <sheetProtection password="DE47" sheet="1" objects="1" scenarios="1" selectLockedCells="1" selectUnlockedCells="1"/>
  <conditionalFormatting sqref="AT5:AT184">
    <cfRule type="expression" priority="1" dxfId="0" stopIfTrue="1">
      <formula>$AT5=$AN$1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67"/>
  <sheetViews>
    <sheetView showGridLines="0" showRowColHeaders="0" showOutlineSymbols="0" workbookViewId="0" topLeftCell="A1">
      <pane xSplit="40" topLeftCell="AO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1" width="9.140625" style="4" customWidth="1"/>
    <col min="2" max="2" width="5.140625" style="4" customWidth="1"/>
    <col min="3" max="3" width="9.140625" style="4" customWidth="1"/>
    <col min="4" max="4" width="10.00390625" style="4" bestFit="1" customWidth="1"/>
    <col min="5" max="16384" width="9.140625" style="4" customWidth="1"/>
  </cols>
  <sheetData>
    <row r="3" ht="18.75">
      <c r="B3" s="112" t="s">
        <v>170</v>
      </c>
    </row>
    <row r="5" spans="2:6" ht="15.75">
      <c r="B5" s="2" t="s">
        <v>107</v>
      </c>
      <c r="C5" s="3"/>
      <c r="D5" s="3"/>
      <c r="E5" s="3"/>
      <c r="F5" s="3"/>
    </row>
    <row r="6" spans="2:6" ht="15.75">
      <c r="B6" s="3" t="s">
        <v>113</v>
      </c>
      <c r="C6" s="3" t="s">
        <v>82</v>
      </c>
      <c r="D6" s="3"/>
      <c r="E6" s="3"/>
      <c r="F6" s="3"/>
    </row>
    <row r="7" spans="2:6" ht="15.75">
      <c r="B7" s="3"/>
      <c r="C7" s="3" t="s">
        <v>84</v>
      </c>
      <c r="D7" s="3"/>
      <c r="E7" s="3"/>
      <c r="F7" s="3"/>
    </row>
    <row r="8" spans="2:6" ht="15.75">
      <c r="B8" s="3"/>
      <c r="C8" s="3" t="s">
        <v>85</v>
      </c>
      <c r="D8" s="3"/>
      <c r="E8" s="3"/>
      <c r="F8" s="3"/>
    </row>
    <row r="9" spans="2:6" ht="15.75">
      <c r="B9" s="3" t="s">
        <v>114</v>
      </c>
      <c r="C9" s="3" t="s">
        <v>110</v>
      </c>
      <c r="D9" s="3"/>
      <c r="E9" s="3"/>
      <c r="F9" s="3"/>
    </row>
    <row r="10" spans="3:6" ht="15.75">
      <c r="C10" s="3" t="s">
        <v>83</v>
      </c>
      <c r="D10" s="3"/>
      <c r="E10" s="3"/>
      <c r="F10" s="3"/>
    </row>
    <row r="11" spans="2:6" ht="15.75">
      <c r="B11" s="3"/>
      <c r="C11" s="93" t="s">
        <v>144</v>
      </c>
      <c r="D11" s="3"/>
      <c r="E11" s="3"/>
      <c r="F11" s="3"/>
    </row>
    <row r="12" spans="2:6" ht="15.75">
      <c r="B12" s="3"/>
      <c r="C12" s="93" t="s">
        <v>86</v>
      </c>
      <c r="D12" s="3"/>
      <c r="E12" s="3"/>
      <c r="F12" s="3"/>
    </row>
    <row r="13" ht="15.75">
      <c r="C13" s="93" t="s">
        <v>87</v>
      </c>
    </row>
    <row r="14" ht="15.75">
      <c r="C14" s="93"/>
    </row>
    <row r="15" ht="15.75">
      <c r="C15" s="93"/>
    </row>
    <row r="16" ht="15.75">
      <c r="C16" s="93"/>
    </row>
    <row r="17" ht="15.75">
      <c r="C17" s="93"/>
    </row>
    <row r="18" ht="15.75">
      <c r="C18" s="93"/>
    </row>
    <row r="19" ht="15.75">
      <c r="C19" s="93"/>
    </row>
    <row r="20" ht="15.75">
      <c r="C20" s="93"/>
    </row>
    <row r="21" ht="15.75">
      <c r="C21" s="93"/>
    </row>
    <row r="22" ht="15.75">
      <c r="C22" s="93"/>
    </row>
    <row r="23" ht="15.75">
      <c r="C23" s="93"/>
    </row>
    <row r="24" ht="15.75">
      <c r="C24" s="93"/>
    </row>
    <row r="25" ht="15.75">
      <c r="C25" s="93"/>
    </row>
    <row r="26" ht="15.75">
      <c r="C26" s="93"/>
    </row>
    <row r="27" ht="15.75">
      <c r="C27" s="93"/>
    </row>
    <row r="28" ht="15.75">
      <c r="C28" s="93"/>
    </row>
    <row r="29" spans="2:3" ht="15.75">
      <c r="B29" s="3" t="s">
        <v>115</v>
      </c>
      <c r="C29" s="93" t="s">
        <v>88</v>
      </c>
    </row>
    <row r="30" spans="2:3" ht="16.5" thickBot="1">
      <c r="B30" s="3" t="s">
        <v>116</v>
      </c>
      <c r="C30" s="53" t="s">
        <v>98</v>
      </c>
    </row>
    <row r="31" spans="3:4" ht="16.5" thickBot="1">
      <c r="C31" s="100" t="s">
        <v>89</v>
      </c>
      <c r="D31" s="122" t="s">
        <v>91</v>
      </c>
    </row>
    <row r="32" spans="3:4" ht="16.5" thickBot="1">
      <c r="C32" s="101" t="s">
        <v>90</v>
      </c>
      <c r="D32" s="123"/>
    </row>
    <row r="33" ht="15.75">
      <c r="C33" s="93" t="s">
        <v>120</v>
      </c>
    </row>
    <row r="35" ht="15.75">
      <c r="C35" s="3" t="s">
        <v>92</v>
      </c>
    </row>
    <row r="36" ht="15.75">
      <c r="C36" s="3" t="s">
        <v>145</v>
      </c>
    </row>
    <row r="37" ht="15.75">
      <c r="C37" s="3" t="s">
        <v>121</v>
      </c>
    </row>
    <row r="38" ht="15.75">
      <c r="C38" s="3" t="s">
        <v>93</v>
      </c>
    </row>
    <row r="39" ht="15.75">
      <c r="C39" s="3" t="s">
        <v>122</v>
      </c>
    </row>
    <row r="40" ht="15.75">
      <c r="C40" s="3" t="s">
        <v>123</v>
      </c>
    </row>
    <row r="41" ht="15.75">
      <c r="C41" s="3" t="s">
        <v>94</v>
      </c>
    </row>
    <row r="42" ht="15.75">
      <c r="C42" s="3" t="s">
        <v>125</v>
      </c>
    </row>
    <row r="43" ht="15.75">
      <c r="C43" s="3" t="s">
        <v>124</v>
      </c>
    </row>
    <row r="44" ht="15.75">
      <c r="C44" s="93" t="s">
        <v>97</v>
      </c>
    </row>
    <row r="45" ht="15.75">
      <c r="C45" s="3" t="s">
        <v>96</v>
      </c>
    </row>
    <row r="46" ht="15.75">
      <c r="C46" s="3" t="s">
        <v>95</v>
      </c>
    </row>
    <row r="47" ht="15.75">
      <c r="C47" s="93" t="s">
        <v>126</v>
      </c>
    </row>
    <row r="49" spans="2:3" ht="15.75">
      <c r="B49" s="3" t="s">
        <v>117</v>
      </c>
      <c r="C49" s="53" t="s">
        <v>99</v>
      </c>
    </row>
    <row r="50" ht="15.75">
      <c r="C50" s="3" t="s">
        <v>111</v>
      </c>
    </row>
    <row r="51" ht="15.75">
      <c r="C51" s="3" t="s">
        <v>100</v>
      </c>
    </row>
    <row r="52" ht="15.75">
      <c r="C52" s="3" t="s">
        <v>102</v>
      </c>
    </row>
    <row r="53" ht="15.75">
      <c r="C53" s="3" t="s">
        <v>103</v>
      </c>
    </row>
    <row r="54" ht="15.75">
      <c r="C54" s="3" t="s">
        <v>101</v>
      </c>
    </row>
    <row r="55" ht="15.75">
      <c r="C55" s="3"/>
    </row>
    <row r="56" ht="15.75">
      <c r="C56" s="3" t="s">
        <v>104</v>
      </c>
    </row>
    <row r="57" ht="15.75">
      <c r="C57" s="3" t="s">
        <v>105</v>
      </c>
    </row>
    <row r="58" ht="15.75">
      <c r="C58" s="3" t="s">
        <v>106</v>
      </c>
    </row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2" spans="2:4" ht="15.75">
      <c r="B72" s="3" t="s">
        <v>118</v>
      </c>
      <c r="C72" s="53" t="s">
        <v>119</v>
      </c>
      <c r="D72" s="3"/>
    </row>
    <row r="73" spans="2:4" ht="15.75">
      <c r="B73" s="3"/>
      <c r="C73" s="3" t="s">
        <v>112</v>
      </c>
      <c r="D73" s="3"/>
    </row>
    <row r="74" spans="2:4" ht="15.75">
      <c r="B74" s="3"/>
      <c r="C74" s="3" t="s">
        <v>108</v>
      </c>
      <c r="D74" s="3"/>
    </row>
    <row r="75" spans="2:4" ht="15.75">
      <c r="B75" s="3"/>
      <c r="C75" s="3" t="s">
        <v>109</v>
      </c>
      <c r="D75" s="3"/>
    </row>
    <row r="76" spans="2:4" ht="15.75">
      <c r="B76" s="3"/>
      <c r="C76" s="3"/>
      <c r="D76" s="3"/>
    </row>
    <row r="77" spans="2:4" ht="15.75">
      <c r="B77" s="3"/>
      <c r="C77" s="3"/>
      <c r="D77" s="3"/>
    </row>
    <row r="78" spans="2:4" ht="15.75">
      <c r="B78" s="3"/>
      <c r="C78" s="3"/>
      <c r="D78" s="3"/>
    </row>
    <row r="79" spans="2:4" ht="15.75">
      <c r="B79" s="3"/>
      <c r="C79" s="3"/>
      <c r="D79" s="3"/>
    </row>
    <row r="80" spans="2:4" ht="15.75">
      <c r="B80" s="3"/>
      <c r="C80" s="3"/>
      <c r="D80" s="3"/>
    </row>
    <row r="81" spans="2:4" ht="15.75">
      <c r="B81" s="3"/>
      <c r="C81" s="3"/>
      <c r="D81" s="3"/>
    </row>
    <row r="82" spans="2:4" ht="15.75">
      <c r="B82" s="3"/>
      <c r="C82" s="3"/>
      <c r="D82" s="3"/>
    </row>
    <row r="83" spans="2:4" ht="15.75">
      <c r="B83" s="3"/>
      <c r="C83" s="3"/>
      <c r="D83" s="3"/>
    </row>
    <row r="84" spans="2:4" ht="15.75">
      <c r="B84" s="3"/>
      <c r="C84" s="3"/>
      <c r="D84" s="3"/>
    </row>
    <row r="85" spans="2:4" ht="15.75">
      <c r="B85" s="3"/>
      <c r="C85" s="3"/>
      <c r="D85" s="3"/>
    </row>
    <row r="86" spans="2:4" ht="15.75">
      <c r="B86" s="3"/>
      <c r="C86" s="3"/>
      <c r="D86" s="3"/>
    </row>
    <row r="87" spans="2:4" ht="15.75">
      <c r="B87" s="3"/>
      <c r="C87" s="3"/>
      <c r="D87" s="3"/>
    </row>
    <row r="88" ht="15.75"/>
    <row r="89" ht="15.75"/>
    <row r="90" ht="15.75"/>
    <row r="91" ht="16.5" thickBot="1">
      <c r="C91" s="3" t="s">
        <v>127</v>
      </c>
    </row>
    <row r="92" spans="3:4" ht="16.5" thickBot="1">
      <c r="C92" s="103" t="s">
        <v>89</v>
      </c>
      <c r="D92" s="122" t="s">
        <v>91</v>
      </c>
    </row>
    <row r="93" spans="3:4" ht="16.5" thickBot="1">
      <c r="C93" s="101" t="s">
        <v>90</v>
      </c>
      <c r="D93" s="123"/>
    </row>
    <row r="94" ht="15.75">
      <c r="C94" s="3" t="s">
        <v>128</v>
      </c>
    </row>
    <row r="95" ht="16.5" thickBot="1">
      <c r="C95" s="3" t="s">
        <v>129</v>
      </c>
    </row>
    <row r="96" spans="3:6" ht="18" thickBot="1">
      <c r="C96" s="124" t="s">
        <v>130</v>
      </c>
      <c r="D96" s="125"/>
      <c r="E96" s="125"/>
      <c r="F96" s="126"/>
    </row>
    <row r="97" ht="15.75">
      <c r="C97" s="3" t="s">
        <v>92</v>
      </c>
    </row>
    <row r="98" ht="15.75">
      <c r="C98" s="3" t="s">
        <v>146</v>
      </c>
    </row>
    <row r="99" ht="15.75">
      <c r="C99" s="3" t="s">
        <v>131</v>
      </c>
    </row>
    <row r="100" ht="15.75">
      <c r="C100" s="3" t="s">
        <v>132</v>
      </c>
    </row>
    <row r="101" ht="15.75">
      <c r="C101" s="3" t="s">
        <v>122</v>
      </c>
    </row>
    <row r="102" ht="15.75">
      <c r="C102" s="3" t="s">
        <v>133</v>
      </c>
    </row>
    <row r="103" ht="15.75">
      <c r="C103" s="3" t="s">
        <v>123</v>
      </c>
    </row>
    <row r="104" ht="15.75">
      <c r="C104" s="3" t="s">
        <v>94</v>
      </c>
    </row>
    <row r="105" ht="15.75">
      <c r="C105" s="3" t="s">
        <v>125</v>
      </c>
    </row>
    <row r="106" ht="15.75">
      <c r="C106" s="3" t="s">
        <v>124</v>
      </c>
    </row>
    <row r="107" ht="15.75">
      <c r="C107" s="93" t="s">
        <v>134</v>
      </c>
    </row>
    <row r="108" ht="15.75">
      <c r="C108" s="3" t="s">
        <v>135</v>
      </c>
    </row>
    <row r="109" ht="15.75">
      <c r="C109" s="3" t="s">
        <v>136</v>
      </c>
    </row>
    <row r="110" ht="15.75">
      <c r="C110" s="93" t="s">
        <v>137</v>
      </c>
    </row>
    <row r="112" spans="2:4" ht="15.75">
      <c r="B112" s="102" t="s">
        <v>138</v>
      </c>
      <c r="C112" s="53" t="s">
        <v>139</v>
      </c>
      <c r="D112" s="3"/>
    </row>
    <row r="113" spans="2:4" ht="15.75">
      <c r="B113" s="3"/>
      <c r="C113" s="3" t="s">
        <v>140</v>
      </c>
      <c r="D113" s="3"/>
    </row>
    <row r="114" ht="15.75">
      <c r="C114" s="3" t="s">
        <v>141</v>
      </c>
    </row>
    <row r="115" ht="15.75">
      <c r="C115" s="3" t="s">
        <v>147</v>
      </c>
    </row>
    <row r="116" ht="15.75">
      <c r="C116" s="3" t="s">
        <v>148</v>
      </c>
    </row>
    <row r="117" ht="15.75">
      <c r="C117" s="3" t="s">
        <v>142</v>
      </c>
    </row>
    <row r="118" ht="15.75">
      <c r="C118" s="3" t="s">
        <v>143</v>
      </c>
    </row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5" ht="16.5" thickBot="1">
      <c r="C135" s="53" t="s">
        <v>149</v>
      </c>
    </row>
    <row r="136" spans="3:4" ht="16.5" thickBot="1">
      <c r="C136" s="115" t="s">
        <v>150</v>
      </c>
      <c r="D136" s="105">
        <v>1</v>
      </c>
    </row>
    <row r="137" spans="3:4" ht="16.5" thickBot="1">
      <c r="C137" s="116"/>
      <c r="D137" s="104" t="s">
        <v>14</v>
      </c>
    </row>
    <row r="139" ht="15.75">
      <c r="C139" s="3" t="s">
        <v>151</v>
      </c>
    </row>
    <row r="140" ht="15.75">
      <c r="C140" s="3" t="s">
        <v>152</v>
      </c>
    </row>
    <row r="141" ht="15.75">
      <c r="C141" s="3" t="s">
        <v>153</v>
      </c>
    </row>
    <row r="142" ht="15.75">
      <c r="C142" s="3" t="s">
        <v>94</v>
      </c>
    </row>
    <row r="143" ht="15.75">
      <c r="C143" s="3" t="s">
        <v>154</v>
      </c>
    </row>
    <row r="144" ht="15.75">
      <c r="C144" s="3" t="s">
        <v>124</v>
      </c>
    </row>
    <row r="145" ht="15.75">
      <c r="C145" s="93" t="s">
        <v>155</v>
      </c>
    </row>
    <row r="146" ht="15.75">
      <c r="C146" s="3" t="s">
        <v>156</v>
      </c>
    </row>
    <row r="147" ht="15.75">
      <c r="C147" s="93" t="s">
        <v>157</v>
      </c>
    </row>
    <row r="148" ht="15.75">
      <c r="C148" s="3" t="s">
        <v>158</v>
      </c>
    </row>
    <row r="149" ht="15.75">
      <c r="C149" s="3" t="s">
        <v>169</v>
      </c>
    </row>
    <row r="150" ht="15.75">
      <c r="C150" s="3" t="s">
        <v>159</v>
      </c>
    </row>
    <row r="152" spans="2:7" ht="15.75">
      <c r="B152" s="3" t="s">
        <v>160</v>
      </c>
      <c r="C152" s="3" t="s">
        <v>161</v>
      </c>
      <c r="D152" s="3"/>
      <c r="E152" s="3"/>
      <c r="F152" s="3"/>
      <c r="G152" s="3"/>
    </row>
    <row r="153" spans="2:10" ht="16.5" thickBot="1">
      <c r="B153" s="3"/>
      <c r="C153" s="106" t="s">
        <v>98</v>
      </c>
      <c r="D153" s="107"/>
      <c r="E153" s="107"/>
      <c r="F153" s="107"/>
      <c r="G153" s="108"/>
      <c r="H153" s="107"/>
      <c r="I153" s="107"/>
      <c r="J153" s="107"/>
    </row>
    <row r="154" spans="2:10" ht="16.5" thickBot="1">
      <c r="B154" s="3"/>
      <c r="C154" s="109" t="s">
        <v>89</v>
      </c>
      <c r="D154" s="117" t="s">
        <v>91</v>
      </c>
      <c r="E154" s="107"/>
      <c r="F154" s="107"/>
      <c r="G154" s="108"/>
      <c r="H154" s="107"/>
      <c r="I154" s="107"/>
      <c r="J154" s="107"/>
    </row>
    <row r="155" spans="2:10" ht="16.5" thickBot="1">
      <c r="B155" s="3"/>
      <c r="C155" s="110" t="s">
        <v>90</v>
      </c>
      <c r="D155" s="118"/>
      <c r="E155" s="107"/>
      <c r="F155" s="107"/>
      <c r="G155" s="108"/>
      <c r="H155" s="107"/>
      <c r="I155" s="107"/>
      <c r="J155" s="107"/>
    </row>
    <row r="156" spans="2:10" ht="15.75">
      <c r="B156" s="3"/>
      <c r="C156" s="111" t="s">
        <v>120</v>
      </c>
      <c r="D156" s="107"/>
      <c r="E156" s="107"/>
      <c r="F156" s="107"/>
      <c r="G156" s="108"/>
      <c r="H156" s="107"/>
      <c r="I156" s="107"/>
      <c r="J156" s="107"/>
    </row>
    <row r="157" spans="2:10" ht="15.75">
      <c r="B157" s="3"/>
      <c r="C157" s="108" t="s">
        <v>163</v>
      </c>
      <c r="D157" s="108"/>
      <c r="E157" s="108"/>
      <c r="F157" s="108"/>
      <c r="G157" s="108"/>
      <c r="H157" s="107"/>
      <c r="I157" s="107"/>
      <c r="J157" s="107"/>
    </row>
    <row r="158" spans="2:10" ht="15.75">
      <c r="B158" s="3"/>
      <c r="C158" s="108" t="s">
        <v>162</v>
      </c>
      <c r="D158" s="108"/>
      <c r="E158" s="108"/>
      <c r="F158" s="108"/>
      <c r="G158" s="108"/>
      <c r="H158" s="107"/>
      <c r="I158" s="107"/>
      <c r="J158" s="107"/>
    </row>
    <row r="159" spans="2:10" ht="16.5" thickBot="1">
      <c r="B159" s="3"/>
      <c r="C159" s="108"/>
      <c r="D159" s="108"/>
      <c r="E159" s="108"/>
      <c r="F159" s="108"/>
      <c r="G159" s="108"/>
      <c r="H159" s="107"/>
      <c r="I159" s="107"/>
      <c r="J159" s="107"/>
    </row>
    <row r="160" spans="2:10" ht="18" thickBot="1">
      <c r="B160" s="3"/>
      <c r="C160" s="119" t="s">
        <v>130</v>
      </c>
      <c r="D160" s="120"/>
      <c r="E160" s="120"/>
      <c r="F160" s="121"/>
      <c r="G160" s="108"/>
      <c r="H160" s="107"/>
      <c r="I160" s="107"/>
      <c r="J160" s="107"/>
    </row>
    <row r="161" spans="2:10" ht="15.75">
      <c r="B161" s="3"/>
      <c r="C161" s="108"/>
      <c r="D161" s="108"/>
      <c r="E161" s="108"/>
      <c r="F161" s="108"/>
      <c r="G161" s="108"/>
      <c r="H161" s="107"/>
      <c r="I161" s="107"/>
      <c r="J161" s="107"/>
    </row>
    <row r="162" spans="2:10" ht="15.75">
      <c r="B162" s="3"/>
      <c r="C162" s="108" t="s">
        <v>166</v>
      </c>
      <c r="D162" s="108"/>
      <c r="E162" s="108"/>
      <c r="F162" s="108"/>
      <c r="G162" s="108"/>
      <c r="H162" s="107"/>
      <c r="I162" s="107"/>
      <c r="J162" s="107"/>
    </row>
    <row r="163" spans="2:10" ht="15.75">
      <c r="B163" s="3"/>
      <c r="C163" s="108" t="s">
        <v>167</v>
      </c>
      <c r="D163" s="108"/>
      <c r="E163" s="108"/>
      <c r="F163" s="108"/>
      <c r="G163" s="108"/>
      <c r="H163" s="107"/>
      <c r="I163" s="107"/>
      <c r="J163" s="107"/>
    </row>
    <row r="164" spans="2:10" ht="15.75">
      <c r="B164" s="3"/>
      <c r="C164" s="108"/>
      <c r="D164" s="108"/>
      <c r="E164" s="108"/>
      <c r="F164" s="108"/>
      <c r="G164" s="108"/>
      <c r="H164" s="107"/>
      <c r="I164" s="107"/>
      <c r="J164" s="107"/>
    </row>
    <row r="165" spans="2:10" ht="15.75">
      <c r="B165" s="3"/>
      <c r="C165" s="108" t="s">
        <v>164</v>
      </c>
      <c r="D165" s="108"/>
      <c r="E165" s="108"/>
      <c r="F165" s="108"/>
      <c r="G165" s="108"/>
      <c r="H165" s="107"/>
      <c r="I165" s="107"/>
      <c r="J165" s="107"/>
    </row>
    <row r="166" spans="3:10" ht="15.75">
      <c r="C166" s="108" t="s">
        <v>165</v>
      </c>
      <c r="D166" s="107"/>
      <c r="E166" s="107"/>
      <c r="F166" s="107"/>
      <c r="G166" s="107"/>
      <c r="H166" s="107"/>
      <c r="I166" s="107"/>
      <c r="J166" s="107"/>
    </row>
    <row r="167" spans="3:10" ht="15.75">
      <c r="C167" s="108" t="s">
        <v>168</v>
      </c>
      <c r="D167" s="107"/>
      <c r="E167" s="107"/>
      <c r="F167" s="107"/>
      <c r="G167" s="107"/>
      <c r="H167" s="107"/>
      <c r="I167" s="107"/>
      <c r="J167" s="107"/>
    </row>
  </sheetData>
  <sheetProtection password="DE47" sheet="1" objects="1" scenarios="1" selectLockedCells="1" selectUnlockedCells="1"/>
  <mergeCells count="6">
    <mergeCell ref="C136:C137"/>
    <mergeCell ref="D154:D155"/>
    <mergeCell ref="C160:F160"/>
    <mergeCell ref="D31:D32"/>
    <mergeCell ref="D92:D93"/>
    <mergeCell ref="C96:F96"/>
  </mergeCells>
  <printOptions/>
  <pageMargins left="0.75" right="0.75" top="1" bottom="1" header="0.5" footer="0.5"/>
  <pageSetup horizontalDpi="300" verticalDpi="300" orientation="portrait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F11"/>
  <sheetViews>
    <sheetView showGridLines="0" showRowColHeaders="0" showOutlineSymbols="0" workbookViewId="0" topLeftCell="A1">
      <pane xSplit="76" topLeftCell="BY1" activePane="topRight" state="frozen"/>
      <selection pane="topLeft" activeCell="A1" sqref="A1"/>
      <selection pane="topRight" activeCell="H39" sqref="H39"/>
    </sheetView>
  </sheetViews>
  <sheetFormatPr defaultColWidth="9.140625" defaultRowHeight="12.75"/>
  <cols>
    <col min="1" max="16384" width="9.140625" style="4" customWidth="1"/>
  </cols>
  <sheetData>
    <row r="5" spans="2:6" ht="15.75">
      <c r="B5" s="2" t="s">
        <v>63</v>
      </c>
      <c r="C5" s="3"/>
      <c r="D5" s="3"/>
      <c r="E5" s="3"/>
      <c r="F5" s="3"/>
    </row>
    <row r="6" spans="2:6" ht="15.75">
      <c r="B6" s="3" t="s">
        <v>64</v>
      </c>
      <c r="C6" s="3" t="s">
        <v>65</v>
      </c>
      <c r="D6" s="3"/>
      <c r="E6" s="3"/>
      <c r="F6" s="3"/>
    </row>
    <row r="7" spans="2:6" ht="15.75">
      <c r="B7" s="3" t="s">
        <v>66</v>
      </c>
      <c r="C7" s="3" t="s">
        <v>69</v>
      </c>
      <c r="D7" s="3"/>
      <c r="E7" s="3"/>
      <c r="F7" s="3"/>
    </row>
    <row r="8" spans="2:6" ht="15.75">
      <c r="B8" s="3"/>
      <c r="C8" s="3" t="s">
        <v>67</v>
      </c>
      <c r="D8" s="3"/>
      <c r="E8" s="3"/>
      <c r="F8" s="3"/>
    </row>
    <row r="9" spans="2:6" ht="15.75">
      <c r="B9" s="3"/>
      <c r="C9" s="5" t="s">
        <v>70</v>
      </c>
      <c r="D9" s="3"/>
      <c r="E9" s="3"/>
      <c r="F9" s="3"/>
    </row>
    <row r="10" spans="2:6" ht="15.75">
      <c r="B10" s="3"/>
      <c r="C10" s="5" t="s">
        <v>71</v>
      </c>
      <c r="D10" s="3"/>
      <c r="E10" s="3"/>
      <c r="F10" s="3"/>
    </row>
    <row r="11" spans="2:6" ht="15.75">
      <c r="B11" s="3"/>
      <c r="C11" s="5" t="s">
        <v>68</v>
      </c>
      <c r="D11" s="3"/>
      <c r="E11" s="3"/>
      <c r="F11" s="3"/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2006-03-17T16:27:12Z</dcterms:created>
  <dcterms:modified xsi:type="dcterms:W3CDTF">2008-02-12T17:35:52Z</dcterms:modified>
  <cp:category/>
  <cp:version/>
  <cp:contentType/>
  <cp:contentStatus/>
</cp:coreProperties>
</file>