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5" windowWidth="7845" windowHeight="4935" activeTab="1"/>
  </bookViews>
  <sheets>
    <sheet name="menu" sheetId="1" r:id="rId1"/>
    <sheet name="zelfinductie" sheetId="2" r:id="rId2"/>
    <sheet name="condensator" sheetId="3" r:id="rId3"/>
    <sheet name="adapter" sheetId="4" r:id="rId4"/>
    <sheet name="theorie ontladen" sheetId="5" r:id="rId5"/>
    <sheet name="Filters" sheetId="6" r:id="rId6"/>
  </sheets>
  <definedNames/>
  <calcPr fullCalcOnLoad="1"/>
</workbook>
</file>

<file path=xl/sharedStrings.xml><?xml version="1.0" encoding="utf-8"?>
<sst xmlns="http://schemas.openxmlformats.org/spreadsheetml/2006/main" count="179" uniqueCount="133">
  <si>
    <t>t</t>
  </si>
  <si>
    <t>Inschakelverschijnselen.</t>
  </si>
  <si>
    <t>Vz</t>
  </si>
  <si>
    <t>Nr</t>
  </si>
  <si>
    <t>dt=</t>
  </si>
  <si>
    <t>Imax=</t>
  </si>
  <si>
    <t>I(t) in mA</t>
  </si>
  <si>
    <t>L=0:</t>
  </si>
  <si>
    <t>kar. tijd</t>
  </si>
  <si>
    <t>mA</t>
  </si>
  <si>
    <t>V</t>
  </si>
  <si>
    <t>W</t>
  </si>
  <si>
    <t>s</t>
  </si>
  <si>
    <t xml:space="preserve">tmax = </t>
  </si>
  <si>
    <t>wdg</t>
  </si>
  <si>
    <t>L=µ*µ0*N^2*A/l=</t>
  </si>
  <si>
    <t>V-Vz</t>
  </si>
  <si>
    <t>De schakelaar wordt op t = 0 gesloten.</t>
  </si>
  <si>
    <t>Kies zelf de waarde van V, N en R.</t>
  </si>
  <si>
    <r>
      <t xml:space="preserve">N (windingen) </t>
    </r>
    <r>
      <rPr>
        <sz val="10"/>
        <rFont val="Arial"/>
        <family val="0"/>
      </rPr>
      <t>=</t>
    </r>
  </si>
  <si>
    <r>
      <t>V</t>
    </r>
    <r>
      <rPr>
        <b/>
        <vertAlign val="subscript"/>
        <sz val="10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(batterij) </t>
    </r>
    <r>
      <rPr>
        <sz val="10"/>
        <rFont val="Arial"/>
        <family val="0"/>
      </rPr>
      <t>=</t>
    </r>
  </si>
  <si>
    <r>
      <t>R (weerstand)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</si>
  <si>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t>Ontladen condensator:</t>
  </si>
  <si>
    <t>De condensator is de spanningsbron met</t>
  </si>
  <si>
    <t>De wet van Ohm luidt</t>
  </si>
  <si>
    <t>U = I.R</t>
  </si>
  <si>
    <t>Formule 2</t>
  </si>
  <si>
    <t>De definitie van stroonsterkte is</t>
  </si>
  <si>
    <t>I = dQ/dt</t>
  </si>
  <si>
    <t>ofwel</t>
  </si>
  <si>
    <t>Formule 4</t>
  </si>
  <si>
    <t>C = Q/U</t>
  </si>
  <si>
    <t>U = Q/C</t>
  </si>
  <si>
    <t>Formule 1a</t>
  </si>
  <si>
    <t>Formule 1b</t>
  </si>
  <si>
    <t>Formule 5</t>
  </si>
  <si>
    <t>Formule 6</t>
  </si>
  <si>
    <t>Formule 7</t>
  </si>
  <si>
    <t>maar omdat Q afneemt en dQ dus &lt;0 wordt het</t>
  </si>
  <si>
    <t>I = -dQ/dt</t>
  </si>
  <si>
    <t>Formule 3a</t>
  </si>
  <si>
    <t>Formule 3b</t>
  </si>
  <si>
    <t>Formule 1b, 2 en 3b gecombineerd:</t>
  </si>
  <si>
    <t>Q/C = -dQ/dt.R</t>
  </si>
  <si>
    <t>-dt/RC = dQ/Q</t>
  </si>
  <si>
    <t>-t/RC + constante = Ln(Q)</t>
  </si>
  <si>
    <t>Als t = 0 dan is volgens de formule</t>
  </si>
  <si>
    <t>Het eindresultaat is dus</t>
  </si>
  <si>
    <r>
      <t>Q(t) = e</t>
    </r>
    <r>
      <rPr>
        <b/>
        <vertAlign val="superscript"/>
        <sz val="14"/>
        <color indexed="48"/>
        <rFont val="Times New Roman"/>
        <family val="1"/>
      </rPr>
      <t>(-t/RC+constante)</t>
    </r>
  </si>
  <si>
    <r>
      <t>Q(t) = e</t>
    </r>
    <r>
      <rPr>
        <b/>
        <vertAlign val="superscript"/>
        <sz val="14"/>
        <color indexed="48"/>
        <rFont val="Times New Roman"/>
        <family val="1"/>
      </rPr>
      <t>constante</t>
    </r>
    <r>
      <rPr>
        <b/>
        <sz val="14"/>
        <color indexed="48"/>
        <rFont val="Times New Roman"/>
        <family val="1"/>
      </rPr>
      <t xml:space="preserve"> . 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</si>
  <si>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Q(0) = e</t>
    </r>
    <r>
      <rPr>
        <b/>
        <vertAlign val="superscript"/>
        <sz val="14"/>
        <color indexed="48"/>
        <rFont val="Times New Roman"/>
        <family val="1"/>
      </rPr>
      <t>constante</t>
    </r>
  </si>
  <si>
    <r>
      <t>Q(t) = Q(0). e</t>
    </r>
    <r>
      <rPr>
        <b/>
        <vertAlign val="superscript"/>
        <sz val="14"/>
        <color indexed="48"/>
        <rFont val="Times New Roman"/>
        <family val="1"/>
      </rPr>
      <t>(-t/RC)</t>
    </r>
  </si>
  <si>
    <t>Formule 8</t>
  </si>
  <si>
    <t>Formule 9</t>
  </si>
  <si>
    <t>Formule 10</t>
  </si>
  <si>
    <t>Formule 11</t>
  </si>
  <si>
    <t>De lading als functie van de tijd:</t>
  </si>
  <si>
    <t>De stroomsterkte als functie van de tijd:</t>
  </si>
  <si>
    <t>Bekend is inmiddels dat</t>
  </si>
  <si>
    <t>Hieruit volgt (na differentieren)</t>
  </si>
  <si>
    <t>Voor de stroomsterkte geldt</t>
  </si>
  <si>
    <t>Op t = 0 wordt dit</t>
  </si>
  <si>
    <t>I(0) = Q(0)/RC</t>
  </si>
  <si>
    <t>Formule 12</t>
  </si>
  <si>
    <t>Formule 13</t>
  </si>
  <si>
    <t>Formule 14</t>
  </si>
  <si>
    <t>Formule 13 en 14 combineren:</t>
  </si>
  <si>
    <r>
      <t>I(t) = I(0).e</t>
    </r>
    <r>
      <rPr>
        <b/>
        <vertAlign val="superscript"/>
        <sz val="14"/>
        <color indexed="48"/>
        <rFont val="Times New Roman"/>
        <family val="1"/>
      </rPr>
      <t>(-t/RC)</t>
    </r>
  </si>
  <si>
    <t>De spanning als functie van de tijd:</t>
  </si>
  <si>
    <t>De wet van Ohm</t>
  </si>
  <si>
    <t>Hieruit volgt dat</t>
  </si>
  <si>
    <r>
      <t>U(t) = Q(0)/C.e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</si>
  <si>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I(t) = Q(0)/RC . 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</si>
  <si>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U(t) = U(0).e</t>
    </r>
    <r>
      <rPr>
        <b/>
        <vertAlign val="superscript"/>
        <sz val="14"/>
        <color indexed="48"/>
        <rFont val="Times New Roman"/>
        <family val="1"/>
      </rPr>
      <t>(-t/RC)</t>
    </r>
  </si>
  <si>
    <t>Formule 15</t>
  </si>
  <si>
    <t>Formule 16</t>
  </si>
  <si>
    <t>Formule 17</t>
  </si>
  <si>
    <t>Formule 18</t>
  </si>
  <si>
    <t>Formule 19</t>
  </si>
  <si>
    <t>Formule 20</t>
  </si>
  <si>
    <t>Formule 21</t>
  </si>
  <si>
    <t>I(0) = Q(0)/RC = U(0)/R</t>
  </si>
  <si>
    <t>Grafieken:</t>
  </si>
  <si>
    <t>U(0) =</t>
  </si>
  <si>
    <t>C =</t>
  </si>
  <si>
    <t>R =</t>
  </si>
  <si>
    <t>Kies:</t>
  </si>
  <si>
    <r>
      <t>m</t>
    </r>
    <r>
      <rPr>
        <b/>
        <sz val="14"/>
        <color indexed="57"/>
        <rFont val="Times New Roman"/>
        <family val="1"/>
      </rPr>
      <t>F</t>
    </r>
  </si>
  <si>
    <r>
      <t>k</t>
    </r>
    <r>
      <rPr>
        <b/>
        <sz val="14"/>
        <color indexed="57"/>
        <rFont val="Symbol"/>
        <family val="1"/>
      </rPr>
      <t>W</t>
    </r>
  </si>
  <si>
    <t>Als t = RC dan is de stroomsterkte</t>
  </si>
  <si>
    <r>
      <t>I(RC) = I(0).e</t>
    </r>
    <r>
      <rPr>
        <b/>
        <vertAlign val="superscript"/>
        <sz val="14"/>
        <color indexed="48"/>
        <rFont val="Times New Roman"/>
        <family val="1"/>
      </rPr>
      <t>-1</t>
    </r>
    <r>
      <rPr>
        <b/>
        <sz val="14"/>
        <color indexed="48"/>
        <rFont val="Times New Roman"/>
        <family val="1"/>
      </rPr>
      <t xml:space="preserve"> = 0,368.I(0)</t>
    </r>
  </si>
  <si>
    <r>
      <t xml:space="preserve">Deze tijd heet de RC-tijd </t>
    </r>
    <r>
      <rPr>
        <b/>
        <sz val="16"/>
        <color indexed="57"/>
        <rFont val="Times New Roman"/>
        <family val="1"/>
      </rPr>
      <t>(spreek uit er-céé-tijd)</t>
    </r>
  </si>
  <si>
    <t>RC =</t>
  </si>
  <si>
    <t xml:space="preserve">n max = </t>
  </si>
  <si>
    <t>t max/RC =</t>
  </si>
  <si>
    <t>dt =</t>
  </si>
  <si>
    <t>n</t>
  </si>
  <si>
    <t>Q(0) =</t>
  </si>
  <si>
    <t>I(0) =</t>
  </si>
  <si>
    <t>Nu is</t>
  </si>
  <si>
    <t>Q in mC</t>
  </si>
  <si>
    <t>I in mA</t>
  </si>
  <si>
    <t>U in V</t>
  </si>
  <si>
    <t>T =</t>
  </si>
  <si>
    <t>f =</t>
  </si>
  <si>
    <t>Umax =</t>
  </si>
  <si>
    <t>Ueff =</t>
  </si>
  <si>
    <t>F</t>
  </si>
  <si>
    <t>n max =</t>
  </si>
  <si>
    <t>Ub</t>
  </si>
  <si>
    <t>Rd =</t>
  </si>
  <si>
    <t>UC</t>
  </si>
  <si>
    <t>Ub gelijkgericht</t>
  </si>
  <si>
    <t>UR</t>
  </si>
  <si>
    <t>t in T</t>
  </si>
  <si>
    <t>f</t>
  </si>
  <si>
    <t>R=</t>
  </si>
  <si>
    <r>
      <t>m</t>
    </r>
    <r>
      <rPr>
        <b/>
        <sz val="20"/>
        <color indexed="57"/>
        <rFont val="Times New Roman"/>
        <family val="1"/>
      </rPr>
      <t>F</t>
    </r>
  </si>
  <si>
    <t>df =</t>
  </si>
  <si>
    <t>L =</t>
  </si>
  <si>
    <t>Z</t>
  </si>
  <si>
    <t>ZL</t>
  </si>
  <si>
    <t>C en R in serie</t>
  </si>
  <si>
    <t>ZC</t>
  </si>
  <si>
    <t>A</t>
  </si>
  <si>
    <t>Laagdoorlaat</t>
  </si>
  <si>
    <t>Hoogdoorlaat</t>
  </si>
  <si>
    <t>LRC serie</t>
  </si>
  <si>
    <t>Uuit = UR</t>
  </si>
  <si>
    <t>H</t>
  </si>
  <si>
    <t>Hz</t>
  </si>
  <si>
    <r>
      <t>f</t>
    </r>
    <r>
      <rPr>
        <b/>
        <vertAlign val="subscript"/>
        <sz val="12"/>
        <color indexed="57"/>
        <rFont val="Times New Roman"/>
        <family val="1"/>
      </rPr>
      <t>res</t>
    </r>
    <r>
      <rPr>
        <b/>
        <sz val="12"/>
        <color indexed="57"/>
        <rFont val="Times New Roman"/>
        <family val="1"/>
      </rPr>
      <t xml:space="preserve"> =</t>
    </r>
  </si>
  <si>
    <t>RLC-filter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</si>
</sst>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  <numFmt numFmtId="172" formatCode="0.0000"/>
    <numFmt numFmtId="173" formatCode="0.00000"/>
    <numFmt numFmtId="174" formatCode="0.0E+00"/>
    <numFmt numFmtId="175" formatCode="0.00000000"/>
    <numFmt numFmtId="176" formatCode="0.0000000"/>
    <numFmt numFmtId="177" formatCode="0.000000"/>
    <numFmt numFmtId="178" formatCode="0E+00"/>
  </numFmts>
  <fonts count="51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9.5"/>
      <color indexed="48"/>
      <name val="Arial"/>
      <family val="2"/>
    </font>
    <font>
      <b/>
      <sz val="8.75"/>
      <color indexed="10"/>
      <name val="Arial"/>
      <family val="2"/>
    </font>
    <font>
      <b/>
      <vertAlign val="subscript"/>
      <sz val="8.75"/>
      <color indexed="5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.75"/>
      <color indexed="14"/>
      <name val="Arial"/>
      <family val="2"/>
    </font>
    <font>
      <b/>
      <vertAlign val="subscript"/>
      <sz val="8.75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8.75"/>
      <color indexed="17"/>
      <name val="Arial"/>
      <family val="2"/>
    </font>
    <font>
      <b/>
      <sz val="8.75"/>
      <color indexed="17"/>
      <name val="Arial"/>
      <family val="2"/>
    </font>
    <font>
      <b/>
      <sz val="10"/>
      <color indexed="17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48"/>
      <name val="Times New Roman"/>
      <family val="1"/>
    </font>
    <font>
      <b/>
      <vertAlign val="superscript"/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57"/>
      <name val="Symbol"/>
      <family val="1"/>
    </font>
    <font>
      <b/>
      <sz val="16"/>
      <color indexed="57"/>
      <name val="Times New Roman"/>
      <family val="1"/>
    </font>
    <font>
      <b/>
      <sz val="20"/>
      <color indexed="10"/>
      <name val="Trebuchet MS"/>
      <family val="2"/>
    </font>
    <font>
      <b/>
      <sz val="20"/>
      <color indexed="48"/>
      <name val="Trebuchet MS"/>
      <family val="2"/>
    </font>
    <font>
      <b/>
      <sz val="14"/>
      <color indexed="8"/>
      <name val="Trebuchet MS"/>
      <family val="2"/>
    </font>
    <font>
      <b/>
      <sz val="16"/>
      <color indexed="8"/>
      <name val="Trebuchet MS"/>
      <family val="2"/>
    </font>
    <font>
      <b/>
      <sz val="20"/>
      <color indexed="57"/>
      <name val="Times New Roman"/>
      <family val="1"/>
    </font>
    <font>
      <b/>
      <sz val="20"/>
      <color indexed="57"/>
      <name val="Symbol"/>
      <family val="1"/>
    </font>
    <font>
      <b/>
      <sz val="14.5"/>
      <name val="Times New Roman"/>
      <family val="1"/>
    </font>
    <font>
      <b/>
      <sz val="16"/>
      <name val="Times New Roman"/>
      <family val="1"/>
    </font>
    <font>
      <b/>
      <sz val="12"/>
      <color indexed="57"/>
      <name val="Symbol"/>
      <family val="1"/>
    </font>
    <font>
      <b/>
      <vertAlign val="subscript"/>
      <sz val="12"/>
      <color indexed="57"/>
      <name val="Times New Roman"/>
      <family val="1"/>
    </font>
    <font>
      <b/>
      <u val="single"/>
      <sz val="12"/>
      <color indexed="57"/>
      <name val="Times New Roman"/>
      <family val="1"/>
    </font>
    <font>
      <b/>
      <sz val="11.25"/>
      <name val="Times New Roman"/>
      <family val="1"/>
    </font>
    <font>
      <b/>
      <sz val="11.25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3" fillId="2" borderId="1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/>
      <protection/>
    </xf>
    <xf numFmtId="170" fontId="0" fillId="2" borderId="0" xfId="0" applyNumberFormat="1" applyFill="1" applyAlignment="1" applyProtection="1">
      <alignment/>
      <protection/>
    </xf>
    <xf numFmtId="0" fontId="15" fillId="2" borderId="0" xfId="0" applyFont="1" applyFill="1" applyAlignment="1">
      <alignment/>
    </xf>
    <xf numFmtId="17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25" fillId="2" borderId="2" xfId="0" applyFont="1" applyFill="1" applyBorder="1" applyAlignment="1">
      <alignment/>
    </xf>
    <xf numFmtId="0" fontId="29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30" fillId="2" borderId="0" xfId="0" applyFont="1" applyFill="1" applyAlignment="1" quotePrefix="1">
      <alignment/>
    </xf>
    <xf numFmtId="0" fontId="32" fillId="2" borderId="0" xfId="0" applyFont="1" applyFill="1" applyAlignment="1">
      <alignment/>
    </xf>
    <xf numFmtId="0" fontId="28" fillId="2" borderId="0" xfId="0" applyFont="1" applyFill="1" applyAlignment="1">
      <alignment horizontal="left"/>
    </xf>
    <xf numFmtId="0" fontId="30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30" fillId="2" borderId="3" xfId="0" applyFont="1" applyFill="1" applyBorder="1" applyAlignment="1">
      <alignment/>
    </xf>
    <xf numFmtId="0" fontId="30" fillId="2" borderId="4" xfId="0" applyFont="1" applyFill="1" applyBorder="1" applyAlignment="1">
      <alignment/>
    </xf>
    <xf numFmtId="0" fontId="30" fillId="2" borderId="4" xfId="0" applyFont="1" applyFill="1" applyBorder="1" applyAlignment="1" quotePrefix="1">
      <alignment/>
    </xf>
    <xf numFmtId="0" fontId="33" fillId="2" borderId="0" xfId="0" applyFont="1" applyFill="1" applyAlignment="1">
      <alignment/>
    </xf>
    <xf numFmtId="0" fontId="33" fillId="2" borderId="5" xfId="0" applyFont="1" applyFill="1" applyBorder="1" applyAlignment="1">
      <alignment/>
    </xf>
    <xf numFmtId="0" fontId="33" fillId="2" borderId="0" xfId="0" applyFont="1" applyFill="1" applyAlignment="1">
      <alignment horizontal="left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3" fillId="2" borderId="0" xfId="0" applyFont="1" applyFill="1" applyBorder="1" applyAlignment="1">
      <alignment/>
    </xf>
    <xf numFmtId="0" fontId="30" fillId="2" borderId="6" xfId="0" applyFont="1" applyFill="1" applyBorder="1" applyAlignment="1">
      <alignment/>
    </xf>
    <xf numFmtId="0" fontId="33" fillId="2" borderId="7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171" fontId="27" fillId="2" borderId="0" xfId="0" applyNumberFormat="1" applyFont="1" applyFill="1" applyAlignment="1">
      <alignment/>
    </xf>
    <xf numFmtId="0" fontId="27" fillId="2" borderId="0" xfId="0" applyFont="1" applyFill="1" applyAlignment="1">
      <alignment horizontal="center"/>
    </xf>
    <xf numFmtId="170" fontId="27" fillId="2" borderId="0" xfId="0" applyNumberFormat="1" applyFont="1" applyFill="1" applyAlignment="1">
      <alignment/>
    </xf>
    <xf numFmtId="11" fontId="27" fillId="2" borderId="0" xfId="0" applyNumberFormat="1" applyFont="1" applyFill="1" applyAlignment="1">
      <alignment/>
    </xf>
    <xf numFmtId="0" fontId="26" fillId="2" borderId="0" xfId="0" applyFont="1" applyFill="1" applyAlignment="1">
      <alignment horizontal="center"/>
    </xf>
    <xf numFmtId="11" fontId="26" fillId="2" borderId="0" xfId="0" applyNumberFormat="1" applyFont="1" applyFill="1" applyAlignment="1">
      <alignment horizontal="center"/>
    </xf>
    <xf numFmtId="0" fontId="36" fillId="2" borderId="5" xfId="0" applyFont="1" applyFill="1" applyBorder="1" applyAlignment="1">
      <alignment/>
    </xf>
    <xf numFmtId="170" fontId="33" fillId="2" borderId="7" xfId="0" applyNumberFormat="1" applyFont="1" applyFill="1" applyBorder="1" applyAlignment="1">
      <alignment/>
    </xf>
    <xf numFmtId="11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24" fillId="3" borderId="0" xfId="0" applyFont="1" applyFill="1" applyAlignment="1">
      <alignment/>
    </xf>
    <xf numFmtId="0" fontId="1" fillId="3" borderId="0" xfId="0" applyFont="1" applyFill="1" applyAlignment="1">
      <alignment/>
    </xf>
    <xf numFmtId="1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72" fontId="0" fillId="3" borderId="0" xfId="0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42" fillId="3" borderId="0" xfId="0" applyFont="1" applyFill="1" applyBorder="1" applyAlignment="1">
      <alignment/>
    </xf>
    <xf numFmtId="2" fontId="42" fillId="3" borderId="0" xfId="0" applyNumberFormat="1" applyFont="1" applyFill="1" applyBorder="1" applyAlignment="1">
      <alignment/>
    </xf>
    <xf numFmtId="0" fontId="4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NumberFormat="1" applyFill="1" applyAlignment="1">
      <alignment horizontal="left"/>
    </xf>
    <xf numFmtId="0" fontId="26" fillId="2" borderId="0" xfId="0" applyFont="1" applyFill="1" applyAlignment="1" applyProtection="1">
      <alignment horizontal="left"/>
      <protection locked="0"/>
    </xf>
    <xf numFmtId="174" fontId="0" fillId="3" borderId="0" xfId="0" applyNumberFormat="1" applyFill="1" applyAlignment="1">
      <alignment horizontal="left"/>
    </xf>
    <xf numFmtId="171" fontId="0" fillId="3" borderId="0" xfId="0" applyNumberFormat="1" applyFill="1" applyAlignment="1">
      <alignment horizontal="left"/>
    </xf>
    <xf numFmtId="0" fontId="34" fillId="3" borderId="5" xfId="0" applyFont="1" applyFill="1" applyBorder="1" applyAlignment="1">
      <alignment/>
    </xf>
    <xf numFmtId="0" fontId="34" fillId="3" borderId="7" xfId="0" applyFont="1" applyFill="1" applyBorder="1" applyAlignment="1">
      <alignment/>
    </xf>
    <xf numFmtId="0" fontId="46" fillId="3" borderId="5" xfId="0" applyFont="1" applyFill="1" applyBorder="1" applyAlignment="1">
      <alignment/>
    </xf>
    <xf numFmtId="0" fontId="0" fillId="3" borderId="0" xfId="0" applyFill="1" applyAlignment="1" applyProtection="1">
      <alignment horizontal="left"/>
      <protection locked="0"/>
    </xf>
    <xf numFmtId="174" fontId="34" fillId="3" borderId="7" xfId="0" applyNumberFormat="1" applyFont="1" applyFill="1" applyBorder="1" applyAlignment="1">
      <alignment/>
    </xf>
    <xf numFmtId="1" fontId="34" fillId="3" borderId="7" xfId="0" applyNumberFormat="1" applyFont="1" applyFill="1" applyBorder="1" applyAlignment="1">
      <alignment/>
    </xf>
    <xf numFmtId="0" fontId="48" fillId="3" borderId="0" xfId="0" applyFont="1" applyFill="1" applyBorder="1" applyAlignment="1">
      <alignment/>
    </xf>
    <xf numFmtId="170" fontId="0" fillId="3" borderId="0" xfId="0" applyNumberFormat="1" applyFill="1" applyAlignment="1">
      <alignment/>
    </xf>
    <xf numFmtId="0" fontId="42" fillId="3" borderId="5" xfId="0" applyFont="1" applyFill="1" applyBorder="1" applyAlignment="1">
      <alignment/>
    </xf>
    <xf numFmtId="0" fontId="42" fillId="3" borderId="7" xfId="0" applyFont="1" applyFill="1" applyBorder="1" applyAlignment="1">
      <alignment/>
    </xf>
    <xf numFmtId="0" fontId="42" fillId="3" borderId="5" xfId="0" applyFont="1" applyFill="1" applyBorder="1" applyAlignment="1" applyProtection="1">
      <alignment/>
      <protection locked="0"/>
    </xf>
    <xf numFmtId="0" fontId="42" fillId="3" borderId="7" xfId="0" applyFont="1" applyFill="1" applyBorder="1" applyAlignment="1" applyProtection="1">
      <alignment/>
      <protection locked="0"/>
    </xf>
    <xf numFmtId="0" fontId="43" fillId="3" borderId="5" xfId="0" applyFont="1" applyFill="1" applyBorder="1" applyAlignment="1">
      <alignment/>
    </xf>
    <xf numFmtId="0" fontId="43" fillId="3" borderId="7" xfId="0" applyFont="1" applyFill="1" applyBorder="1" applyAlignment="1">
      <alignment/>
    </xf>
    <xf numFmtId="172" fontId="34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525"/>
          <c:w val="0.93975"/>
          <c:h val="0.886"/>
        </c:manualLayout>
      </c:layout>
      <c:scatterChart>
        <c:scatterStyle val="smooth"/>
        <c:varyColors val="0"/>
        <c:ser>
          <c:idx val="0"/>
          <c:order val="0"/>
          <c:tx>
            <c:v>I(t)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zelfinductie!$AO$18:$AO$118</c:f>
              <c:numCache/>
            </c:numRef>
          </c:yVal>
          <c:smooth val="1"/>
        </c:ser>
        <c:ser>
          <c:idx val="1"/>
          <c:order val="1"/>
          <c:tx>
            <c:v>I(t) als L=0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zelfinductie!$AQ$18:$AQ$118</c:f>
              <c:numCache/>
            </c:numRef>
          </c:yVal>
          <c:smooth val="1"/>
        </c:ser>
        <c:axId val="27592787"/>
        <c:axId val="47008492"/>
      </c:scatterChart>
      <c:valAx>
        <c:axId val="27592787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47008492"/>
        <c:crosses val="autoZero"/>
        <c:crossBetween val="midCat"/>
        <c:dispUnits/>
      </c:valAx>
      <c:valAx>
        <c:axId val="47008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I(t) in mA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2759278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Weerstand ideale spoel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6725"/>
          <c:w val="0.885"/>
          <c:h val="0.728"/>
        </c:manualLayout>
      </c:layout>
      <c:scatterChart>
        <c:scatterStyle val="smooth"/>
        <c:varyColors val="0"/>
        <c:ser>
          <c:idx val="1"/>
          <c:order val="0"/>
          <c:tx>
            <c:v>RL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Filters!$AI$8:$AI$107</c:f>
              <c:numCache/>
            </c:numRef>
          </c:yVal>
          <c:smooth val="1"/>
        </c:ser>
        <c:axId val="27342493"/>
        <c:axId val="44755846"/>
      </c:scatterChart>
      <c:val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crossBetween val="midCat"/>
        <c:dispUnits/>
      </c:valAx>
      <c:valAx>
        <c:axId val="4475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Z in </a:t>
                </a:r>
                <a:r>
                  <a:rPr lang="en-US" cap="none" sz="1125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1725"/>
          <c:h val="0.934"/>
        </c:manualLayout>
      </c:layout>
      <c:scatterChart>
        <c:scatterStyle val="smooth"/>
        <c:varyColors val="0"/>
        <c:ser>
          <c:idx val="0"/>
          <c:order val="0"/>
          <c:tx>
            <c:v>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zelfinductie!$AR$18:$AR$118</c:f>
              <c:numCache/>
            </c:numRef>
          </c:yVal>
          <c:smooth val="1"/>
        </c:ser>
        <c:ser>
          <c:idx val="1"/>
          <c:order val="1"/>
          <c:tx>
            <c:v>Vz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zelfinductie!$AP$18:$AP$118</c:f>
              <c:numCache/>
            </c:numRef>
          </c:yVal>
          <c:smooth val="1"/>
        </c:ser>
        <c:ser>
          <c:idx val="2"/>
          <c:order val="2"/>
          <c:tx>
            <c:v>VR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zelfinductie!$AS$18:$AS$118</c:f>
              <c:numCache/>
            </c:numRef>
          </c:yVal>
          <c:smooth val="1"/>
        </c:ser>
        <c:axId val="20423245"/>
        <c:axId val="49591478"/>
      </c:scatterChart>
      <c:valAx>
        <c:axId val="20423245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591478"/>
        <c:crosses val="autoZero"/>
        <c:crossBetween val="midCat"/>
        <c:dispUnits/>
      </c:valAx>
      <c:valAx>
        <c:axId val="4959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V  </a:t>
                </a:r>
                <a:r>
                  <a:rPr lang="en-US" cap="none" sz="8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V</a:t>
                </a:r>
                <a:r>
                  <a:rPr lang="en-US" cap="none" sz="875" b="1" i="0" u="none" baseline="-25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875" b="1" i="0" u="none" baseline="-2500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875" b="1" i="0" u="none" baseline="-2500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V</a:t>
                </a:r>
                <a:r>
                  <a:rPr lang="en-US" cap="none" sz="875" b="1" i="0" u="none" baseline="-2500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7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042324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7"/>
          <c:w val="0.96875"/>
          <c:h val="0.93625"/>
        </c:manualLayout>
      </c:layout>
      <c:scatterChart>
        <c:scatterStyle val="smooth"/>
        <c:varyColors val="0"/>
        <c:ser>
          <c:idx val="2"/>
          <c:order val="0"/>
          <c:tx>
            <c:v>Ub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adapter!$AD$22:$AD$422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Ub gelijkgericht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adapter!$AE$22:$AE$422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UC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adapter!$AG$22:$AG$422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43670119"/>
        <c:axId val="57486752"/>
      </c:scatterChart>
      <c:valAx>
        <c:axId val="43670119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6752"/>
        <c:crosses val="autoZero"/>
        <c:crossBetween val="midCat"/>
        <c:dispUnits/>
      </c:valAx>
      <c:valAx>
        <c:axId val="57486752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V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670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525"/>
          <c:w val="0.96175"/>
          <c:h val="0.9565"/>
        </c:manualLayout>
      </c:layout>
      <c:scatterChart>
        <c:scatterStyle val="smooth"/>
        <c:varyColors val="0"/>
        <c:ser>
          <c:idx val="0"/>
          <c:order val="0"/>
          <c:tx>
            <c:v>Q-t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ontladen'!$AD$48:$AD$108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47618721"/>
        <c:axId val="25915306"/>
      </c:scatterChart>
      <c:valAx>
        <c:axId val="476187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crossBetween val="midCat"/>
        <c:dispUnits/>
        <c:majorUnit val="50"/>
        <c:minorUnit val="10"/>
      </c:valAx>
      <c:valAx>
        <c:axId val="2591530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 in mC</a:t>
                </a:r>
              </a:p>
            </c:rich>
          </c:tx>
          <c:layout>
            <c:manualLayout>
              <c:xMode val="factor"/>
              <c:yMode val="factor"/>
              <c:x val="0.0082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618721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4"/>
          <c:w val="0.96125"/>
          <c:h val="0.958"/>
        </c:manualLayout>
      </c:layout>
      <c:scatterChart>
        <c:scatterStyle val="smooth"/>
        <c:varyColors val="0"/>
        <c:ser>
          <c:idx val="0"/>
          <c:order val="0"/>
          <c:tx>
            <c:v>U-t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ontladen'!$AE$48:$AE$108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31911163"/>
        <c:axId val="18765012"/>
      </c:scatterChart>
      <c:valAx>
        <c:axId val="319111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crossBetween val="midCat"/>
        <c:dispUnits/>
        <c:majorUnit val="50"/>
        <c:minorUnit val="10"/>
      </c:valAx>
      <c:valAx>
        <c:axId val="1876501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 in V</a:t>
                </a:r>
              </a:p>
            </c:rich>
          </c:tx>
          <c:layout>
            <c:manualLayout>
              <c:xMode val="factor"/>
              <c:yMode val="factor"/>
              <c:x val="0.003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911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4"/>
          <c:w val="0.967"/>
          <c:h val="0.95875"/>
        </c:manualLayout>
      </c:layout>
      <c:scatterChart>
        <c:scatterStyle val="smooth"/>
        <c:varyColors val="0"/>
        <c:ser>
          <c:idx val="0"/>
          <c:order val="0"/>
          <c:tx>
            <c:v>I-t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ontladen'!$AF$48:$AF$108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34667381"/>
        <c:axId val="43570974"/>
      </c:scatterChart>
      <c:valAx>
        <c:axId val="346673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crossBetween val="midCat"/>
        <c:dispUnits/>
        <c:majorUnit val="50"/>
        <c:minorUnit val="10"/>
      </c:valAx>
      <c:valAx>
        <c:axId val="435709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I in A</a:t>
                </a:r>
              </a:p>
            </c:rich>
          </c:tx>
          <c:layout>
            <c:manualLayout>
              <c:xMode val="factor"/>
              <c:yMode val="factor"/>
              <c:x val="0.006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34667381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Weerstand condensator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05"/>
          <c:w val="0.9225"/>
          <c:h val="0.84725"/>
        </c:manualLayout>
      </c:layout>
      <c:scatterChart>
        <c:scatterStyle val="smooth"/>
        <c:varyColors val="0"/>
        <c:ser>
          <c:idx val="1"/>
          <c:order val="0"/>
          <c:tx>
            <c:v>RC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Filters!$AC$8:$AC$107</c:f>
              <c:numCache/>
            </c:numRef>
          </c:yVal>
          <c:smooth val="1"/>
        </c:ser>
        <c:axId val="56594447"/>
        <c:axId val="39587976"/>
      </c:scatterChart>
      <c:val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crossBetween val="midCat"/>
        <c:dispUnits/>
      </c:valAx>
      <c:valAx>
        <c:axId val="3958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Z in </a:t>
                </a:r>
                <a:r>
                  <a:rPr lang="en-US" cap="none" sz="1125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RC hoog/laagdoorlaatfilter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5575"/>
          <c:w val="0.901"/>
          <c:h val="0.73725"/>
        </c:manualLayout>
      </c:layout>
      <c:scatterChart>
        <c:scatterStyle val="smooth"/>
        <c:varyColors val="0"/>
        <c:ser>
          <c:idx val="1"/>
          <c:order val="0"/>
          <c:tx>
            <c:v>Laagdoorlaat 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Filters!$AE$8:$AE$107</c:f>
              <c:numCache/>
            </c:numRef>
          </c:yVal>
          <c:smooth val="1"/>
        </c:ser>
        <c:ser>
          <c:idx val="0"/>
          <c:order val="1"/>
          <c:tx>
            <c:v>Hoogdoorlaat RC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Filters!$AF$8:$AF$107</c:f>
              <c:numCache/>
            </c:numRef>
          </c:yVal>
          <c:smooth val="1"/>
        </c:ser>
        <c:axId val="20747465"/>
        <c:axId val="52509458"/>
      </c:scatterChart>
      <c:val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509458"/>
        <c:crosses val="autoZero"/>
        <c:crossBetween val="midCat"/>
        <c:dispUnits/>
      </c:valAx>
      <c:valAx>
        <c:axId val="52509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versterking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RLC band-filter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3"/>
          <c:w val="0.90675"/>
          <c:h val="0.75575"/>
        </c:manualLayout>
      </c:layout>
      <c:scatterChart>
        <c:scatterStyle val="smooth"/>
        <c:varyColors val="0"/>
        <c:ser>
          <c:idx val="0"/>
          <c:order val="0"/>
          <c:tx>
            <c:v>RLC bandfilter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Filters!$AK$8:$AK$107</c:f>
              <c:numCache/>
            </c:numRef>
          </c:yVal>
          <c:smooth val="1"/>
        </c:ser>
        <c:axId val="2823075"/>
        <c:axId val="25407676"/>
      </c:scatterChart>
      <c:val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crossBetween val="midCat"/>
        <c:dispUnits/>
        <c:majorUnit val="1000"/>
        <c:minorUnit val="500"/>
      </c:val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versterking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11</xdr:col>
      <xdr:colOff>152400</xdr:colOff>
      <xdr:row>29</xdr:row>
      <xdr:rowOff>47625</xdr:rowOff>
    </xdr:to>
    <xdr:grpSp>
      <xdr:nvGrpSpPr>
        <xdr:cNvPr id="1" name="Group 33"/>
        <xdr:cNvGrpSpPr>
          <a:grpSpLocks/>
        </xdr:cNvGrpSpPr>
      </xdr:nvGrpSpPr>
      <xdr:grpSpPr>
        <a:xfrm>
          <a:off x="257175" y="1866900"/>
          <a:ext cx="6877050" cy="2752725"/>
          <a:chOff x="27" y="196"/>
          <a:chExt cx="722" cy="3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7" y="197"/>
          <a:ext cx="359" cy="31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413" y="196"/>
          <a:ext cx="336" cy="3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5</xdr:col>
      <xdr:colOff>609600</xdr:colOff>
      <xdr:row>2</xdr:row>
      <xdr:rowOff>66675</xdr:rowOff>
    </xdr:from>
    <xdr:to>
      <xdr:col>10</xdr:col>
      <xdr:colOff>600075</xdr:colOff>
      <xdr:row>9</xdr:row>
      <xdr:rowOff>142875</xdr:rowOff>
    </xdr:to>
    <xdr:grpSp>
      <xdr:nvGrpSpPr>
        <xdr:cNvPr id="4" name="Group 32"/>
        <xdr:cNvGrpSpPr>
          <a:grpSpLocks/>
        </xdr:cNvGrpSpPr>
      </xdr:nvGrpSpPr>
      <xdr:grpSpPr>
        <a:xfrm>
          <a:off x="3829050" y="390525"/>
          <a:ext cx="3143250" cy="1285875"/>
          <a:chOff x="402" y="41"/>
          <a:chExt cx="330" cy="139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429" y="41"/>
            <a:ext cx="255" cy="139"/>
            <a:chOff x="427" y="5"/>
            <a:chExt cx="255" cy="86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>
              <a:off x="427" y="4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437" y="50"/>
              <a:ext cx="15" cy="1"/>
            </a:xfrm>
            <a:custGeom>
              <a:pathLst>
                <a:path h="1" w="15">
                  <a:moveTo>
                    <a:pt x="0" y="0"/>
                  </a:moveTo>
                  <a:lnTo>
                    <a:pt x="1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445" y="17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0"/>
            <xdr:cNvSpPr>
              <a:spLocks/>
            </xdr:cNvSpPr>
          </xdr:nvSpPr>
          <xdr:spPr>
            <a:xfrm>
              <a:off x="445" y="17"/>
              <a:ext cx="40" cy="1"/>
            </a:xfrm>
            <a:custGeom>
              <a:pathLst>
                <a:path h="1" w="40">
                  <a:moveTo>
                    <a:pt x="0" y="0"/>
                  </a:moveTo>
                  <a:lnTo>
                    <a:pt x="4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 flipV="1">
              <a:off x="486" y="5"/>
              <a:ext cx="26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>
              <a:off x="511" y="16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564" y="10"/>
              <a:ext cx="62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5"/>
            <xdr:cNvSpPr>
              <a:spLocks/>
            </xdr:cNvSpPr>
          </xdr:nvSpPr>
          <xdr:spPr>
            <a:xfrm>
              <a:off x="626" y="17"/>
              <a:ext cx="49" cy="1"/>
            </a:xfrm>
            <a:custGeom>
              <a:pathLst>
                <a:path h="1" w="49">
                  <a:moveTo>
                    <a:pt x="0" y="0"/>
                  </a:moveTo>
                  <a:lnTo>
                    <a:pt x="49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670" y="26"/>
              <a:ext cx="12" cy="53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675" y="17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8"/>
            <xdr:cNvSpPr>
              <a:spLocks/>
            </xdr:cNvSpPr>
          </xdr:nvSpPr>
          <xdr:spPr>
            <a:xfrm>
              <a:off x="677" y="79"/>
              <a:ext cx="1" cy="11"/>
            </a:xfrm>
            <a:custGeom>
              <a:pathLst>
                <a:path h="11" w="1">
                  <a:moveTo>
                    <a:pt x="0" y="0"/>
                  </a:moveTo>
                  <a:lnTo>
                    <a:pt x="0" y="1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9"/>
            <xdr:cNvSpPr>
              <a:spLocks/>
            </xdr:cNvSpPr>
          </xdr:nvSpPr>
          <xdr:spPr>
            <a:xfrm>
              <a:off x="446" y="90"/>
              <a:ext cx="231" cy="1"/>
            </a:xfrm>
            <a:custGeom>
              <a:pathLst>
                <a:path h="1" w="231">
                  <a:moveTo>
                    <a:pt x="231" y="0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0"/>
            <xdr:cNvSpPr>
              <a:spLocks/>
            </xdr:cNvSpPr>
          </xdr:nvSpPr>
          <xdr:spPr>
            <a:xfrm>
              <a:off x="445" y="51"/>
              <a:ext cx="1" cy="39"/>
            </a:xfrm>
            <a:custGeom>
              <a:pathLst>
                <a:path h="39" w="1">
                  <a:moveTo>
                    <a:pt x="0" y="0"/>
                  </a:moveTo>
                  <a:lnTo>
                    <a:pt x="0" y="3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31"/>
          <xdr:cNvGrpSpPr>
            <a:grpSpLocks/>
          </xdr:cNvGrpSpPr>
        </xdr:nvGrpSpPr>
        <xdr:grpSpPr>
          <a:xfrm>
            <a:off x="402" y="58"/>
            <a:ext cx="330" cy="95"/>
            <a:chOff x="402" y="58"/>
            <a:chExt cx="330" cy="95"/>
          </a:xfrm>
          <a:solidFill>
            <a:srgbClr val="FFFFFF"/>
          </a:solidFill>
        </xdr:grpSpPr>
        <xdr:sp>
          <xdr:nvSpPr>
            <xdr:cNvPr id="20" name="TextBox 22"/>
            <xdr:cNvSpPr txBox="1">
              <a:spLocks noChangeArrowheads="1"/>
            </xdr:cNvSpPr>
          </xdr:nvSpPr>
          <xdr:spPr>
            <a:xfrm>
              <a:off x="588" y="72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FF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FF00FF"/>
                  </a:solidFill>
                  <a:latin typeface="Arial"/>
                  <a:ea typeface="Arial"/>
                  <a:cs typeface="Arial"/>
                </a:rPr>
                <a:t>R</a:t>
              </a:r>
            </a:p>
          </xdr:txBody>
        </xdr:sp>
        <xdr:sp>
          <xdr:nvSpPr>
            <xdr:cNvPr id="21" name="TextBox 23"/>
            <xdr:cNvSpPr txBox="1">
              <a:spLocks noChangeArrowheads="1"/>
            </xdr:cNvSpPr>
          </xdr:nvSpPr>
          <xdr:spPr>
            <a:xfrm>
              <a:off x="685" y="88"/>
              <a:ext cx="47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spoel</a:t>
              </a:r>
            </a:p>
          </xdr:txBody>
        </xdr:sp>
        <xdr:sp>
          <xdr:nvSpPr>
            <xdr:cNvPr id="22" name="TextBox 24"/>
            <xdr:cNvSpPr txBox="1">
              <a:spLocks noChangeArrowheads="1"/>
            </xdr:cNvSpPr>
          </xdr:nvSpPr>
          <xdr:spPr>
            <a:xfrm>
              <a:off x="402" y="93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3" name="TextBox 26"/>
            <xdr:cNvSpPr txBox="1">
              <a:spLocks noChangeArrowheads="1"/>
            </xdr:cNvSpPr>
          </xdr:nvSpPr>
          <xdr:spPr>
            <a:xfrm>
              <a:off x="687" y="129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339966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339966"/>
                  </a:solidFill>
                  <a:latin typeface="Arial"/>
                  <a:ea typeface="Arial"/>
                  <a:cs typeface="Arial"/>
                </a:rPr>
                <a:t>z</a:t>
              </a:r>
            </a:p>
          </xdr:txBody>
        </xdr:sp>
        <xdr:sp>
          <xdr:nvSpPr>
            <xdr:cNvPr id="24" name="AutoShape 27"/>
            <xdr:cNvSpPr>
              <a:spLocks/>
            </xdr:cNvSpPr>
          </xdr:nvSpPr>
          <xdr:spPr>
            <a:xfrm>
              <a:off x="526" y="58"/>
              <a:ext cx="26" cy="2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noFill/>
            <a:ln w="2857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Box 28"/>
            <xdr:cNvSpPr txBox="1">
              <a:spLocks noChangeArrowheads="1"/>
            </xdr:cNvSpPr>
          </xdr:nvSpPr>
          <xdr:spPr>
            <a:xfrm>
              <a:off x="521" y="68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I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28575</xdr:rowOff>
    </xdr:from>
    <xdr:to>
      <xdr:col>13</xdr:col>
      <xdr:colOff>428625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00025" y="2800350"/>
        <a:ext cx="9020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</xdr:row>
      <xdr:rowOff>9525</xdr:rowOff>
    </xdr:from>
    <xdr:to>
      <xdr:col>7</xdr:col>
      <xdr:colOff>295275</xdr:colOff>
      <xdr:row>12</xdr:row>
      <xdr:rowOff>95250</xdr:rowOff>
    </xdr:to>
    <xdr:grpSp>
      <xdr:nvGrpSpPr>
        <xdr:cNvPr id="2" name="Group 45"/>
        <xdr:cNvGrpSpPr>
          <a:grpSpLocks/>
        </xdr:cNvGrpSpPr>
      </xdr:nvGrpSpPr>
      <xdr:grpSpPr>
        <a:xfrm>
          <a:off x="219075" y="171450"/>
          <a:ext cx="3952875" cy="2533650"/>
          <a:chOff x="50" y="18"/>
          <a:chExt cx="429" cy="196"/>
        </a:xfrm>
        <a:solidFill>
          <a:srgbClr val="FFFFFF"/>
        </a:solidFill>
      </xdr:grpSpPr>
      <xdr:sp>
        <xdr:nvSpPr>
          <xdr:cNvPr id="3" name="AutoShape 15"/>
          <xdr:cNvSpPr>
            <a:spLocks/>
          </xdr:cNvSpPr>
        </xdr:nvSpPr>
        <xdr:spPr>
          <a:xfrm>
            <a:off x="361" y="43"/>
            <a:ext cx="1" cy="61"/>
          </a:xfrm>
          <a:custGeom>
            <a:pathLst>
              <a:path h="61" w="1">
                <a:moveTo>
                  <a:pt x="0" y="0"/>
                </a:moveTo>
                <a:lnTo>
                  <a:pt x="0" y="6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4"/>
          <xdr:cNvGrpSpPr>
            <a:grpSpLocks/>
          </xdr:cNvGrpSpPr>
        </xdr:nvGrpSpPr>
        <xdr:grpSpPr>
          <a:xfrm>
            <a:off x="50" y="18"/>
            <a:ext cx="429" cy="196"/>
            <a:chOff x="199" y="113"/>
            <a:chExt cx="429" cy="196"/>
          </a:xfrm>
          <a:solidFill>
            <a:srgbClr val="FFFFFF"/>
          </a:solidFill>
        </xdr:grpSpPr>
        <xdr:grpSp>
          <xdr:nvGrpSpPr>
            <xdr:cNvPr id="5" name="Group 18"/>
            <xdr:cNvGrpSpPr>
              <a:grpSpLocks/>
            </xdr:cNvGrpSpPr>
          </xdr:nvGrpSpPr>
          <xdr:grpSpPr>
            <a:xfrm>
              <a:off x="206" y="121"/>
              <a:ext cx="400" cy="160"/>
              <a:chOff x="206" y="121"/>
              <a:chExt cx="400" cy="160"/>
            </a:xfrm>
            <a:solidFill>
              <a:srgbClr val="FFFFFF"/>
            </a:solidFill>
          </xdr:grpSpPr>
          <xdr:sp>
            <xdr:nvSpPr>
              <xdr:cNvPr id="6" name="Oval 5"/>
              <xdr:cNvSpPr>
                <a:spLocks noChangeAspect="1"/>
              </xdr:cNvSpPr>
            </xdr:nvSpPr>
            <xdr:spPr>
              <a:xfrm>
                <a:off x="206" y="189"/>
                <a:ext cx="41" cy="41"/>
              </a:xfrm>
              <a:prstGeom prst="ellips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6"/>
              <xdr:cNvSpPr>
                <a:spLocks/>
              </xdr:cNvSpPr>
            </xdr:nvSpPr>
            <xdr:spPr>
              <a:xfrm rot="5400000">
                <a:off x="390" y="116"/>
                <a:ext cx="32" cy="45"/>
              </a:xfrm>
              <a:prstGeom prst="triangl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7"/>
              <xdr:cNvSpPr>
                <a:spLocks/>
              </xdr:cNvSpPr>
            </xdr:nvSpPr>
            <xdr:spPr>
              <a:xfrm>
                <a:off x="229" y="136"/>
                <a:ext cx="155" cy="52"/>
              </a:xfrm>
              <a:custGeom>
                <a:pathLst>
                  <a:path h="52" w="155">
                    <a:moveTo>
                      <a:pt x="0" y="52"/>
                    </a:moveTo>
                    <a:lnTo>
                      <a:pt x="0" y="0"/>
                    </a:lnTo>
                    <a:lnTo>
                      <a:pt x="155" y="1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8"/>
              <xdr:cNvSpPr>
                <a:spLocks/>
              </xdr:cNvSpPr>
            </xdr:nvSpPr>
            <xdr:spPr>
              <a:xfrm>
                <a:off x="431" y="122"/>
                <a:ext cx="0" cy="3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9"/>
              <xdr:cNvSpPr>
                <a:spLocks/>
              </xdr:cNvSpPr>
            </xdr:nvSpPr>
            <xdr:spPr>
              <a:xfrm>
                <a:off x="432" y="137"/>
                <a:ext cx="162" cy="33"/>
              </a:xfrm>
              <a:custGeom>
                <a:pathLst>
                  <a:path h="33" w="162">
                    <a:moveTo>
                      <a:pt x="0" y="0"/>
                    </a:moveTo>
                    <a:lnTo>
                      <a:pt x="162" y="1"/>
                    </a:lnTo>
                    <a:lnTo>
                      <a:pt x="162" y="33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10"/>
              <xdr:cNvSpPr>
                <a:spLocks/>
              </xdr:cNvSpPr>
            </xdr:nvSpPr>
            <xdr:spPr>
              <a:xfrm>
                <a:off x="582" y="170"/>
                <a:ext cx="24" cy="75"/>
              </a:xfrm>
              <a:prstGeom prst="rect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11"/>
              <xdr:cNvSpPr>
                <a:spLocks/>
              </xdr:cNvSpPr>
            </xdr:nvSpPr>
            <xdr:spPr>
              <a:xfrm>
                <a:off x="226" y="231"/>
                <a:ext cx="369" cy="50"/>
              </a:xfrm>
              <a:custGeom>
                <a:pathLst>
                  <a:path h="50" w="369">
                    <a:moveTo>
                      <a:pt x="0" y="0"/>
                    </a:moveTo>
                    <a:lnTo>
                      <a:pt x="0" y="50"/>
                    </a:lnTo>
                    <a:lnTo>
                      <a:pt x="369" y="50"/>
                    </a:lnTo>
                    <a:lnTo>
                      <a:pt x="369" y="14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487" y="199"/>
                <a:ext cx="45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487" y="216"/>
                <a:ext cx="45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16"/>
              <xdr:cNvSpPr>
                <a:spLocks/>
              </xdr:cNvSpPr>
            </xdr:nvSpPr>
            <xdr:spPr>
              <a:xfrm>
                <a:off x="510" y="217"/>
                <a:ext cx="1" cy="63"/>
              </a:xfrm>
              <a:custGeom>
                <a:pathLst>
                  <a:path h="63" w="1">
                    <a:moveTo>
                      <a:pt x="0" y="0"/>
                    </a:moveTo>
                    <a:lnTo>
                      <a:pt x="0" y="63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17"/>
              <xdr:cNvSpPr>
                <a:spLocks/>
              </xdr:cNvSpPr>
            </xdr:nvSpPr>
            <xdr:spPr>
              <a:xfrm>
                <a:off x="214" y="202"/>
                <a:ext cx="23" cy="14"/>
              </a:xfrm>
              <a:custGeom>
                <a:pathLst>
                  <a:path h="103" w="257">
                    <a:moveTo>
                      <a:pt x="0" y="51"/>
                    </a:moveTo>
                    <a:cubicBezTo>
                      <a:pt x="22" y="25"/>
                      <a:pt x="44" y="0"/>
                      <a:pt x="65" y="0"/>
                    </a:cubicBezTo>
                    <a:cubicBezTo>
                      <a:pt x="86" y="0"/>
                      <a:pt x="107" y="34"/>
                      <a:pt x="128" y="51"/>
                    </a:cubicBezTo>
                    <a:cubicBezTo>
                      <a:pt x="149" y="68"/>
                      <a:pt x="171" y="103"/>
                      <a:pt x="192" y="103"/>
                    </a:cubicBezTo>
                    <a:cubicBezTo>
                      <a:pt x="213" y="103"/>
                      <a:pt x="235" y="77"/>
                      <a:pt x="257" y="52"/>
                    </a:cubicBez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" name="Line 20"/>
            <xdr:cNvSpPr>
              <a:spLocks/>
            </xdr:cNvSpPr>
          </xdr:nvSpPr>
          <xdr:spPr>
            <a:xfrm>
              <a:off x="273" y="128"/>
              <a:ext cx="7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1"/>
            <xdr:cNvSpPr>
              <a:spLocks/>
            </xdr:cNvSpPr>
          </xdr:nvSpPr>
          <xdr:spPr>
            <a:xfrm>
              <a:off x="502" y="147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2"/>
            <xdr:cNvSpPr>
              <a:spLocks/>
            </xdr:cNvSpPr>
          </xdr:nvSpPr>
          <xdr:spPr>
            <a:xfrm>
              <a:off x="503" y="230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3"/>
            <xdr:cNvSpPr>
              <a:spLocks/>
            </xdr:cNvSpPr>
          </xdr:nvSpPr>
          <xdr:spPr>
            <a:xfrm rot="16200000">
              <a:off x="532" y="128"/>
              <a:ext cx="41" cy="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4"/>
            <xdr:cNvSpPr>
              <a:spLocks/>
            </xdr:cNvSpPr>
          </xdr:nvSpPr>
          <xdr:spPr>
            <a:xfrm flipH="1">
              <a:off x="272" y="290"/>
              <a:ext cx="7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TextBox 25"/>
            <xdr:cNvSpPr txBox="1">
              <a:spLocks noChangeArrowheads="1"/>
            </xdr:cNvSpPr>
          </xdr:nvSpPr>
          <xdr:spPr>
            <a:xfrm>
              <a:off x="513" y="168"/>
              <a:ext cx="49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FF0000"/>
                  </a:solidFill>
                </a:rPr>
                <a:t>+Q</a:t>
              </a:r>
            </a:p>
          </xdr:txBody>
        </xdr:sp>
        <xdr:sp>
          <xdr:nvSpPr>
            <xdr:cNvPr id="23" name="TextBox 26"/>
            <xdr:cNvSpPr txBox="1">
              <a:spLocks noChangeArrowheads="1"/>
            </xdr:cNvSpPr>
          </xdr:nvSpPr>
          <xdr:spPr>
            <a:xfrm>
              <a:off x="512" y="219"/>
              <a:ext cx="49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FF0000"/>
                  </a:solidFill>
                </a:rPr>
                <a:t>-Q</a:t>
              </a:r>
            </a:p>
          </xdr:txBody>
        </xdr:sp>
        <xdr:grpSp>
          <xdr:nvGrpSpPr>
            <xdr:cNvPr id="24" name="Group 43"/>
            <xdr:cNvGrpSpPr>
              <a:grpSpLocks/>
            </xdr:cNvGrpSpPr>
          </xdr:nvGrpSpPr>
          <xdr:grpSpPr>
            <a:xfrm>
              <a:off x="199" y="156"/>
              <a:ext cx="34" cy="91"/>
              <a:chOff x="199" y="156"/>
              <a:chExt cx="34" cy="91"/>
            </a:xfrm>
            <a:solidFill>
              <a:srgbClr val="FFFFFF"/>
            </a:solidFill>
          </xdr:grpSpPr>
          <xdr:sp>
            <xdr:nvSpPr>
              <xdr:cNvPr id="25" name="TextBox 19"/>
              <xdr:cNvSpPr txBox="1">
                <a:spLocks noChangeArrowheads="1"/>
              </xdr:cNvSpPr>
            </xdr:nvSpPr>
            <xdr:spPr>
              <a:xfrm>
                <a:off x="200" y="156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</a:rPr>
                  <a:t>+</a:t>
                </a:r>
              </a:p>
            </xdr:txBody>
          </xdr:sp>
          <xdr:sp>
            <xdr:nvSpPr>
              <xdr:cNvPr id="26" name="TextBox 27"/>
              <xdr:cNvSpPr txBox="1">
                <a:spLocks noChangeArrowheads="1"/>
              </xdr:cNvSpPr>
            </xdr:nvSpPr>
            <xdr:spPr>
              <a:xfrm>
                <a:off x="199" y="209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</a:rPr>
                  <a:t>_</a:t>
                </a:r>
              </a:p>
            </xdr:txBody>
          </xdr:sp>
        </xdr:grpSp>
        <xdr:grpSp>
          <xdr:nvGrpSpPr>
            <xdr:cNvPr id="27" name="Group 42"/>
            <xdr:cNvGrpSpPr>
              <a:grpSpLocks/>
            </xdr:cNvGrpSpPr>
          </xdr:nvGrpSpPr>
          <xdr:grpSpPr>
            <a:xfrm>
              <a:off x="236" y="144"/>
              <a:ext cx="34" cy="115"/>
              <a:chOff x="236" y="144"/>
              <a:chExt cx="34" cy="115"/>
            </a:xfrm>
            <a:solidFill>
              <a:srgbClr val="FFFFFF"/>
            </a:solidFill>
          </xdr:grpSpPr>
          <xdr:sp>
            <xdr:nvSpPr>
              <xdr:cNvPr id="28" name="TextBox 28"/>
              <xdr:cNvSpPr txBox="1">
                <a:spLocks noChangeArrowheads="1"/>
              </xdr:cNvSpPr>
            </xdr:nvSpPr>
            <xdr:spPr>
              <a:xfrm>
                <a:off x="236" y="221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3366FF"/>
                    </a:solidFill>
                  </a:rPr>
                  <a:t>+</a:t>
                </a:r>
              </a:p>
            </xdr:txBody>
          </xdr:sp>
          <xdr:sp>
            <xdr:nvSpPr>
              <xdr:cNvPr id="29" name="TextBox 29"/>
              <xdr:cNvSpPr txBox="1">
                <a:spLocks noChangeArrowheads="1"/>
              </xdr:cNvSpPr>
            </xdr:nvSpPr>
            <xdr:spPr>
              <a:xfrm>
                <a:off x="237" y="144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3366FF"/>
                    </a:solidFill>
                  </a:rPr>
                  <a:t>_</a:t>
                </a:r>
              </a:p>
            </xdr:txBody>
          </xdr:sp>
        </xdr:grpSp>
        <xdr:sp>
          <xdr:nvSpPr>
            <xdr:cNvPr id="30" name="AutoShape 31"/>
            <xdr:cNvSpPr>
              <a:spLocks/>
            </xdr:cNvSpPr>
          </xdr:nvSpPr>
          <xdr:spPr>
            <a:xfrm rot="16200000">
              <a:off x="532" y="113"/>
              <a:ext cx="41" cy="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2"/>
            <xdr:cNvSpPr>
              <a:spLocks/>
            </xdr:cNvSpPr>
          </xdr:nvSpPr>
          <xdr:spPr>
            <a:xfrm rot="10800000">
              <a:off x="490" y="144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3"/>
            <xdr:cNvSpPr>
              <a:spLocks/>
            </xdr:cNvSpPr>
          </xdr:nvSpPr>
          <xdr:spPr>
            <a:xfrm rot="10800000">
              <a:off x="492" y="227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4"/>
            <xdr:cNvSpPr>
              <a:spLocks/>
            </xdr:cNvSpPr>
          </xdr:nvSpPr>
          <xdr:spPr>
            <a:xfrm rot="5400000" flipH="1">
              <a:off x="552" y="273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5"/>
            <xdr:cNvSpPr>
              <a:spLocks/>
            </xdr:cNvSpPr>
          </xdr:nvSpPr>
          <xdr:spPr>
            <a:xfrm rot="5400000" flipH="1">
              <a:off x="552" y="288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6"/>
            <xdr:cNvSpPr>
              <a:spLocks/>
            </xdr:cNvSpPr>
          </xdr:nvSpPr>
          <xdr:spPr>
            <a:xfrm>
              <a:off x="612" y="186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7"/>
            <xdr:cNvSpPr>
              <a:spLocks/>
            </xdr:cNvSpPr>
          </xdr:nvSpPr>
          <xdr:spPr>
            <a:xfrm>
              <a:off x="627" y="186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TextBox 39"/>
            <xdr:cNvSpPr txBox="1">
              <a:spLocks noChangeArrowheads="1"/>
            </xdr:cNvSpPr>
          </xdr:nvSpPr>
          <xdr:spPr>
            <a:xfrm>
              <a:off x="464" y="195"/>
              <a:ext cx="33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38" name="TextBox 41"/>
            <xdr:cNvSpPr txBox="1">
              <a:spLocks noChangeArrowheads="1"/>
            </xdr:cNvSpPr>
          </xdr:nvSpPr>
          <xdr:spPr>
            <a:xfrm>
              <a:off x="583" y="191"/>
              <a:ext cx="2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57150</xdr:rowOff>
    </xdr:from>
    <xdr:to>
      <xdr:col>2</xdr:col>
      <xdr:colOff>2990850</xdr:colOff>
      <xdr:row>55</xdr:row>
      <xdr:rowOff>28575</xdr:rowOff>
    </xdr:to>
    <xdr:graphicFrame>
      <xdr:nvGraphicFramePr>
        <xdr:cNvPr id="1" name="Chart 4"/>
        <xdr:cNvGraphicFramePr/>
      </xdr:nvGraphicFramePr>
      <xdr:xfrm>
        <a:off x="66675" y="10906125"/>
        <a:ext cx="3086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3048000</xdr:colOff>
      <xdr:row>43</xdr:row>
      <xdr:rowOff>57150</xdr:rowOff>
    </xdr:from>
    <xdr:to>
      <xdr:col>6</xdr:col>
      <xdr:colOff>9525</xdr:colOff>
      <xdr:row>55</xdr:row>
      <xdr:rowOff>38100</xdr:rowOff>
    </xdr:to>
    <xdr:graphicFrame>
      <xdr:nvGraphicFramePr>
        <xdr:cNvPr id="2" name="Chart 5"/>
        <xdr:cNvGraphicFramePr/>
      </xdr:nvGraphicFramePr>
      <xdr:xfrm>
        <a:off x="3209925" y="10906125"/>
        <a:ext cx="3114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43</xdr:row>
      <xdr:rowOff>57150</xdr:rowOff>
    </xdr:from>
    <xdr:to>
      <xdr:col>11</xdr:col>
      <xdr:colOff>123825</xdr:colOff>
      <xdr:row>55</xdr:row>
      <xdr:rowOff>38100</xdr:rowOff>
    </xdr:to>
    <xdr:graphicFrame>
      <xdr:nvGraphicFramePr>
        <xdr:cNvPr id="3" name="Chart 6"/>
        <xdr:cNvGraphicFramePr/>
      </xdr:nvGraphicFramePr>
      <xdr:xfrm>
        <a:off x="6362700" y="10906125"/>
        <a:ext cx="35718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14</xdr:col>
      <xdr:colOff>276225</xdr:colOff>
      <xdr:row>34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171450" y="57150"/>
          <a:ext cx="7210425" cy="5848350"/>
          <a:chOff x="18" y="6"/>
          <a:chExt cx="757" cy="61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" y="6"/>
          <a:ext cx="390" cy="2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18" y="299"/>
          <a:ext cx="393" cy="3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19" y="299"/>
          <a:ext cx="356" cy="3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18" y="6"/>
          <a:ext cx="353" cy="28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AS118"/>
  <sheetViews>
    <sheetView showGridLines="0" showRowColHeaders="0" tabSelected="1" showOutlineSymbols="0" zoomScale="125" zoomScaleNormal="125" workbookViewId="0" topLeftCell="A1">
      <pane xSplit="37" topLeftCell="AL1" activePane="topRight" state="frozen"/>
      <selection pane="topLeft" activeCell="A1" sqref="A1"/>
      <selection pane="topRight" activeCell="E7" sqref="E7"/>
    </sheetView>
  </sheetViews>
  <sheetFormatPr defaultColWidth="9.140625" defaultRowHeight="12.75"/>
  <cols>
    <col min="1" max="1" width="3.7109375" style="1" customWidth="1"/>
    <col min="2" max="2" width="16.8515625" style="1" customWidth="1"/>
    <col min="3" max="3" width="9.421875" style="1" bestFit="1" customWidth="1"/>
    <col min="4" max="5" width="9.140625" style="1" customWidth="1"/>
    <col min="6" max="6" width="10.7109375" style="1" bestFit="1" customWidth="1"/>
    <col min="7" max="38" width="9.140625" style="1" customWidth="1"/>
    <col min="39" max="47" width="9.140625" style="3" customWidth="1"/>
    <col min="48" max="16384" width="9.140625" style="1" customWidth="1"/>
  </cols>
  <sheetData>
    <row r="1" ht="12.75">
      <c r="E1" s="2"/>
    </row>
    <row r="2" spans="2:5" ht="12.75">
      <c r="B2" s="4" t="s">
        <v>1</v>
      </c>
      <c r="E2" s="2"/>
    </row>
    <row r="3" spans="2:5" ht="12.75">
      <c r="B3" s="4"/>
      <c r="E3" s="2"/>
    </row>
    <row r="4" spans="2:5" ht="12.75">
      <c r="B4" s="5" t="s">
        <v>17</v>
      </c>
      <c r="C4" s="6"/>
      <c r="D4" s="6"/>
      <c r="E4" s="2"/>
    </row>
    <row r="5" spans="2:5" ht="12.75">
      <c r="B5" s="5" t="s">
        <v>18</v>
      </c>
      <c r="E5" s="2"/>
    </row>
    <row r="6" spans="2:5" ht="12.75" customHeight="1">
      <c r="B6" s="5"/>
      <c r="E6" s="2"/>
    </row>
    <row r="7" spans="2:6" ht="15.75" customHeight="1">
      <c r="B7" s="7" t="s">
        <v>20</v>
      </c>
      <c r="C7" s="19">
        <f>E7/10</f>
        <v>4.5</v>
      </c>
      <c r="D7" s="20" t="s">
        <v>10</v>
      </c>
      <c r="E7" s="8">
        <v>45</v>
      </c>
      <c r="F7" s="9"/>
    </row>
    <row r="8" spans="2:5" ht="15.75" customHeight="1">
      <c r="B8" s="10" t="s">
        <v>19</v>
      </c>
      <c r="C8" s="21">
        <f>E8</f>
        <v>1000</v>
      </c>
      <c r="D8" s="20" t="s">
        <v>14</v>
      </c>
      <c r="E8" s="8">
        <v>1000</v>
      </c>
    </row>
    <row r="9" spans="2:5" ht="12.75">
      <c r="B9" s="11" t="s">
        <v>21</v>
      </c>
      <c r="C9" s="22">
        <f>E9</f>
        <v>114</v>
      </c>
      <c r="D9" s="23" t="s">
        <v>11</v>
      </c>
      <c r="E9" s="8">
        <v>114</v>
      </c>
    </row>
    <row r="10" spans="5:41" ht="12.75">
      <c r="E10" s="2"/>
      <c r="AM10" s="3" t="s">
        <v>4</v>
      </c>
      <c r="AN10" s="3">
        <f>AN14/100</f>
        <v>0.01</v>
      </c>
      <c r="AO10" s="3" t="s">
        <v>12</v>
      </c>
    </row>
    <row r="11" ht="5.25" customHeight="1">
      <c r="E11" s="2"/>
    </row>
    <row r="12" spans="39:40" ht="4.5" customHeight="1">
      <c r="AM12" s="3" t="s">
        <v>15</v>
      </c>
      <c r="AN12" s="12">
        <f>0.00016*C8^2/50</f>
        <v>3.2</v>
      </c>
    </row>
    <row r="13" spans="39:41" ht="12.75">
      <c r="AM13" s="3" t="s">
        <v>8</v>
      </c>
      <c r="AN13" s="3">
        <f>C8/C9</f>
        <v>8.771929824561404</v>
      </c>
      <c r="AO13" s="3" t="s">
        <v>12</v>
      </c>
    </row>
    <row r="14" spans="39:42" ht="12.75">
      <c r="AM14" s="3" t="s">
        <v>13</v>
      </c>
      <c r="AN14" s="3">
        <v>1</v>
      </c>
      <c r="AP14" s="3" t="s">
        <v>12</v>
      </c>
    </row>
    <row r="15" spans="39:44" ht="12.75">
      <c r="AM15" s="3" t="s">
        <v>5</v>
      </c>
      <c r="AN15" s="3">
        <f>C7/C9*1000</f>
        <v>39.473684210526315</v>
      </c>
      <c r="AO15" s="3" t="s">
        <v>9</v>
      </c>
      <c r="AQ15" s="3">
        <v>1</v>
      </c>
      <c r="AR15" s="3">
        <v>1</v>
      </c>
    </row>
    <row r="16" ht="12.75">
      <c r="AQ16" s="13" t="s">
        <v>7</v>
      </c>
    </row>
    <row r="17" spans="39:45" ht="12.75">
      <c r="AM17" s="3" t="s">
        <v>3</v>
      </c>
      <c r="AN17" s="13" t="s">
        <v>0</v>
      </c>
      <c r="AO17" s="14" t="s">
        <v>6</v>
      </c>
      <c r="AP17" s="15" t="s">
        <v>2</v>
      </c>
      <c r="AQ17" s="13" t="s">
        <v>6</v>
      </c>
      <c r="AR17" s="13" t="s">
        <v>10</v>
      </c>
      <c r="AS17" s="13" t="s">
        <v>16</v>
      </c>
    </row>
    <row r="18" spans="39:45" ht="12.75">
      <c r="AM18" s="3">
        <v>0</v>
      </c>
      <c r="AN18" s="16">
        <f aca="true" t="shared" si="0" ref="AN18:AN49">AM18*AN$10</f>
        <v>0</v>
      </c>
      <c r="AO18" s="16">
        <f>IF(AN$12=0,AQ18,C$7/C$9*(1-EXP(-C$9*AN18/AN$12))*1000)</f>
        <v>0</v>
      </c>
      <c r="AP18" s="16">
        <f>IF(AN$12=0,0,-C$7*EXP(-C$9*AN18/AN$12))</f>
        <v>-4.5</v>
      </c>
      <c r="AQ18" s="16">
        <f aca="true" t="shared" si="1" ref="AQ18:AQ49">C$7/C$9*1000*AQ$15</f>
        <v>39.473684210526315</v>
      </c>
      <c r="AR18" s="3">
        <f aca="true" t="shared" si="2" ref="AR18:AR49">AR$15*C$7</f>
        <v>4.5</v>
      </c>
      <c r="AS18" s="17">
        <f>AR18+AP18</f>
        <v>0</v>
      </c>
    </row>
    <row r="19" spans="39:45" ht="12.75">
      <c r="AM19" s="3">
        <v>1</v>
      </c>
      <c r="AN19" s="16">
        <f t="shared" si="0"/>
        <v>0.01</v>
      </c>
      <c r="AO19" s="16">
        <f aca="true" t="shared" si="3" ref="AO19:AO82">IF(AN$12=0,AQ19,C$7/C$9*(1-EXP(-C$9*AN19/AN$12))*1000)</f>
        <v>11.830360895994515</v>
      </c>
      <c r="AP19" s="16">
        <f aca="true" t="shared" si="4" ref="AP19:AP82">IF(AN$12=0,0,-C$7*EXP(-C$9*AN19/AN$12))</f>
        <v>-3.1513388578566253</v>
      </c>
      <c r="AQ19" s="16">
        <f t="shared" si="1"/>
        <v>39.473684210526315</v>
      </c>
      <c r="AR19" s="3">
        <f t="shared" si="2"/>
        <v>4.5</v>
      </c>
      <c r="AS19" s="17">
        <f aca="true" t="shared" si="5" ref="AS19:AS82">AR19+AP19</f>
        <v>1.3486611421433747</v>
      </c>
    </row>
    <row r="20" spans="39:45" ht="12.75">
      <c r="AM20" s="3">
        <v>2</v>
      </c>
      <c r="AN20" s="16">
        <f t="shared" si="0"/>
        <v>0.02</v>
      </c>
      <c r="AO20" s="16">
        <f t="shared" si="3"/>
        <v>20.115133339108972</v>
      </c>
      <c r="AP20" s="16">
        <f t="shared" si="4"/>
        <v>-2.206874799341578</v>
      </c>
      <c r="AQ20" s="16">
        <f t="shared" si="1"/>
        <v>39.473684210526315</v>
      </c>
      <c r="AR20" s="3">
        <f t="shared" si="2"/>
        <v>4.5</v>
      </c>
      <c r="AS20" s="17">
        <f t="shared" si="5"/>
        <v>2.293125200658422</v>
      </c>
    </row>
    <row r="21" spans="39:45" ht="12.75">
      <c r="AM21" s="3">
        <v>3</v>
      </c>
      <c r="AN21" s="16">
        <f t="shared" si="0"/>
        <v>0.03</v>
      </c>
      <c r="AO21" s="16">
        <f t="shared" si="3"/>
        <v>25.91693896766149</v>
      </c>
      <c r="AP21" s="16">
        <f t="shared" si="4"/>
        <v>-1.5454689576865905</v>
      </c>
      <c r="AQ21" s="16">
        <f t="shared" si="1"/>
        <v>39.473684210526315</v>
      </c>
      <c r="AR21" s="3">
        <f t="shared" si="2"/>
        <v>4.5</v>
      </c>
      <c r="AS21" s="17">
        <f t="shared" si="5"/>
        <v>2.9545310423134095</v>
      </c>
    </row>
    <row r="22" spans="39:45" ht="12.75">
      <c r="AM22" s="3">
        <v>4</v>
      </c>
      <c r="AN22" s="16">
        <f t="shared" si="0"/>
        <v>0.04</v>
      </c>
      <c r="AO22" s="16">
        <f t="shared" si="3"/>
        <v>29.97992908388123</v>
      </c>
      <c r="AP22" s="16">
        <f t="shared" si="4"/>
        <v>-1.0822880844375395</v>
      </c>
      <c r="AQ22" s="16">
        <f t="shared" si="1"/>
        <v>39.473684210526315</v>
      </c>
      <c r="AR22" s="3">
        <f t="shared" si="2"/>
        <v>4.5</v>
      </c>
      <c r="AS22" s="17">
        <f t="shared" si="5"/>
        <v>3.4177119155624602</v>
      </c>
    </row>
    <row r="23" spans="39:45" ht="12.75">
      <c r="AM23" s="3">
        <v>5</v>
      </c>
      <c r="AN23" s="16">
        <f t="shared" si="0"/>
        <v>0.05</v>
      </c>
      <c r="AO23" s="16">
        <f t="shared" si="3"/>
        <v>32.825231002176935</v>
      </c>
      <c r="AP23" s="16">
        <f t="shared" si="4"/>
        <v>-0.7579236657518291</v>
      </c>
      <c r="AQ23" s="16">
        <f t="shared" si="1"/>
        <v>39.473684210526315</v>
      </c>
      <c r="AR23" s="3">
        <f t="shared" si="2"/>
        <v>4.5</v>
      </c>
      <c r="AS23" s="17">
        <f t="shared" si="5"/>
        <v>3.742076334248171</v>
      </c>
    </row>
    <row r="24" spans="39:45" ht="12.75">
      <c r="AM24" s="3">
        <v>6</v>
      </c>
      <c r="AN24" s="16">
        <f t="shared" si="0"/>
        <v>0.06</v>
      </c>
      <c r="AO24" s="16">
        <f t="shared" si="3"/>
        <v>34.81778889050122</v>
      </c>
      <c r="AP24" s="16">
        <f t="shared" si="4"/>
        <v>-0.5307720664828613</v>
      </c>
      <c r="AQ24" s="16">
        <f t="shared" si="1"/>
        <v>39.473684210526315</v>
      </c>
      <c r="AR24" s="3">
        <f t="shared" si="2"/>
        <v>4.5</v>
      </c>
      <c r="AS24" s="17">
        <f t="shared" si="5"/>
        <v>3.9692279335171388</v>
      </c>
    </row>
    <row r="25" spans="39:45" ht="12.75">
      <c r="AM25" s="3">
        <v>7</v>
      </c>
      <c r="AN25" s="16">
        <f t="shared" si="0"/>
        <v>0.07</v>
      </c>
      <c r="AO25" s="16">
        <f t="shared" si="3"/>
        <v>36.213172246057894</v>
      </c>
      <c r="AP25" s="16">
        <f t="shared" si="4"/>
        <v>-0.37169836394940015</v>
      </c>
      <c r="AQ25" s="16">
        <f t="shared" si="1"/>
        <v>39.473684210526315</v>
      </c>
      <c r="AR25" s="3">
        <f t="shared" si="2"/>
        <v>4.5</v>
      </c>
      <c r="AS25" s="17">
        <f t="shared" si="5"/>
        <v>4.1283016360506</v>
      </c>
    </row>
    <row r="26" spans="39:45" ht="12.75">
      <c r="AM26" s="3">
        <v>8</v>
      </c>
      <c r="AN26" s="16">
        <f t="shared" si="0"/>
        <v>0.08</v>
      </c>
      <c r="AO26" s="16">
        <f t="shared" si="3"/>
        <v>37.19035575494058</v>
      </c>
      <c r="AP26" s="16">
        <f t="shared" si="4"/>
        <v>-0.26029944393677307</v>
      </c>
      <c r="AQ26" s="16">
        <f t="shared" si="1"/>
        <v>39.473684210526315</v>
      </c>
      <c r="AR26" s="3">
        <f t="shared" si="2"/>
        <v>4.5</v>
      </c>
      <c r="AS26" s="17">
        <f t="shared" si="5"/>
        <v>4.239700556063227</v>
      </c>
    </row>
    <row r="27" spans="39:45" ht="12.75">
      <c r="AM27" s="3">
        <v>9</v>
      </c>
      <c r="AN27" s="16">
        <f t="shared" si="0"/>
        <v>0.09</v>
      </c>
      <c r="AO27" s="16">
        <f t="shared" si="3"/>
        <v>37.87467494667363</v>
      </c>
      <c r="AP27" s="16">
        <f t="shared" si="4"/>
        <v>-0.18228705607920562</v>
      </c>
      <c r="AQ27" s="16">
        <f t="shared" si="1"/>
        <v>39.473684210526315</v>
      </c>
      <c r="AR27" s="3">
        <f t="shared" si="2"/>
        <v>4.5</v>
      </c>
      <c r="AS27" s="17">
        <f t="shared" si="5"/>
        <v>4.317712943920794</v>
      </c>
    </row>
    <row r="28" spans="39:45" ht="12.75">
      <c r="AM28" s="3">
        <v>10</v>
      </c>
      <c r="AN28" s="16">
        <f t="shared" si="0"/>
        <v>0.1</v>
      </c>
      <c r="AO28" s="16">
        <f t="shared" si="3"/>
        <v>38.35390198224817</v>
      </c>
      <c r="AP28" s="16">
        <f t="shared" si="4"/>
        <v>-0.12765517402370896</v>
      </c>
      <c r="AQ28" s="16">
        <f t="shared" si="1"/>
        <v>39.473684210526315</v>
      </c>
      <c r="AR28" s="3">
        <f t="shared" si="2"/>
        <v>4.5</v>
      </c>
      <c r="AS28" s="17">
        <f t="shared" si="5"/>
        <v>4.372344825976291</v>
      </c>
    </row>
    <row r="29" spans="39:45" ht="12.75">
      <c r="AM29" s="3">
        <v>11</v>
      </c>
      <c r="AN29" s="16">
        <f t="shared" si="0"/>
        <v>0.11</v>
      </c>
      <c r="AO29" s="16">
        <f t="shared" si="3"/>
        <v>38.6895034886796</v>
      </c>
      <c r="AP29" s="16">
        <f t="shared" si="4"/>
        <v>-0.08939660229052525</v>
      </c>
      <c r="AQ29" s="16">
        <f t="shared" si="1"/>
        <v>39.473684210526315</v>
      </c>
      <c r="AR29" s="3">
        <f t="shared" si="2"/>
        <v>4.5</v>
      </c>
      <c r="AS29" s="17">
        <f t="shared" si="5"/>
        <v>4.410603397709475</v>
      </c>
    </row>
    <row r="30" spans="39:45" ht="12.75">
      <c r="AM30" s="3">
        <v>12</v>
      </c>
      <c r="AN30" s="16">
        <f t="shared" si="0"/>
        <v>0.12</v>
      </c>
      <c r="AO30" s="16">
        <f t="shared" si="3"/>
        <v>38.92452439267351</v>
      </c>
      <c r="AP30" s="16">
        <f t="shared" si="4"/>
        <v>-0.06260421923521935</v>
      </c>
      <c r="AQ30" s="16">
        <f t="shared" si="1"/>
        <v>39.473684210526315</v>
      </c>
      <c r="AR30" s="3">
        <f t="shared" si="2"/>
        <v>4.5</v>
      </c>
      <c r="AS30" s="17">
        <f t="shared" si="5"/>
        <v>4.43739578076478</v>
      </c>
    </row>
    <row r="31" spans="39:45" ht="12.75">
      <c r="AM31" s="3">
        <v>13</v>
      </c>
      <c r="AN31" s="16">
        <f t="shared" si="0"/>
        <v>0.13</v>
      </c>
      <c r="AO31" s="16">
        <f t="shared" si="3"/>
        <v>39.0891089498212</v>
      </c>
      <c r="AP31" s="16">
        <f t="shared" si="4"/>
        <v>-0.043841579720382634</v>
      </c>
      <c r="AQ31" s="16">
        <f t="shared" si="1"/>
        <v>39.473684210526315</v>
      </c>
      <c r="AR31" s="3">
        <f t="shared" si="2"/>
        <v>4.5</v>
      </c>
      <c r="AS31" s="17">
        <f t="shared" si="5"/>
        <v>4.456158420279618</v>
      </c>
    </row>
    <row r="32" spans="39:45" ht="12.75">
      <c r="AM32" s="3">
        <v>14</v>
      </c>
      <c r="AN32" s="16">
        <f t="shared" si="0"/>
        <v>0.14</v>
      </c>
      <c r="AO32" s="16">
        <f t="shared" si="3"/>
        <v>39.204367107675125</v>
      </c>
      <c r="AP32" s="16">
        <f t="shared" si="4"/>
        <v>-0.030702149725035724</v>
      </c>
      <c r="AQ32" s="16">
        <f t="shared" si="1"/>
        <v>39.473684210526315</v>
      </c>
      <c r="AR32" s="3">
        <f t="shared" si="2"/>
        <v>4.5</v>
      </c>
      <c r="AS32" s="17">
        <f t="shared" si="5"/>
        <v>4.469297850274964</v>
      </c>
    </row>
    <row r="33" spans="7:45" ht="12.75">
      <c r="G33" s="18"/>
      <c r="AM33" s="3">
        <v>15</v>
      </c>
      <c r="AN33" s="16">
        <f t="shared" si="0"/>
        <v>0.15</v>
      </c>
      <c r="AO33" s="16">
        <f t="shared" si="3"/>
        <v>39.285082110237354</v>
      </c>
      <c r="AP33" s="16">
        <f t="shared" si="4"/>
        <v>-0.02150063943294161</v>
      </c>
      <c r="AQ33" s="16">
        <f t="shared" si="1"/>
        <v>39.473684210526315</v>
      </c>
      <c r="AR33" s="3">
        <f t="shared" si="2"/>
        <v>4.5</v>
      </c>
      <c r="AS33" s="17">
        <f t="shared" si="5"/>
        <v>4.478499360567058</v>
      </c>
    </row>
    <row r="34" spans="39:45" ht="12.75">
      <c r="AM34" s="3">
        <v>16</v>
      </c>
      <c r="AN34" s="16">
        <f t="shared" si="0"/>
        <v>0.16</v>
      </c>
      <c r="AO34" s="16">
        <f t="shared" si="3"/>
        <v>39.34160662667877</v>
      </c>
      <c r="AP34" s="16">
        <f t="shared" si="4"/>
        <v>-0.015056844558620724</v>
      </c>
      <c r="AQ34" s="16">
        <f t="shared" si="1"/>
        <v>39.473684210526315</v>
      </c>
      <c r="AR34" s="3">
        <f t="shared" si="2"/>
        <v>4.5</v>
      </c>
      <c r="AS34" s="17">
        <f t="shared" si="5"/>
        <v>4.484943155441379</v>
      </c>
    </row>
    <row r="35" spans="9:45" ht="12.75">
      <c r="I35" s="9"/>
      <c r="AM35" s="3">
        <v>17</v>
      </c>
      <c r="AN35" s="16">
        <f t="shared" si="0"/>
        <v>0.17</v>
      </c>
      <c r="AO35" s="16">
        <f t="shared" si="3"/>
        <v>39.381190605586184</v>
      </c>
      <c r="AP35" s="16">
        <f t="shared" si="4"/>
        <v>-0.010544270963175239</v>
      </c>
      <c r="AQ35" s="16">
        <f t="shared" si="1"/>
        <v>39.473684210526315</v>
      </c>
      <c r="AR35" s="3">
        <f t="shared" si="2"/>
        <v>4.5</v>
      </c>
      <c r="AS35" s="17">
        <f t="shared" si="5"/>
        <v>4.489455729036825</v>
      </c>
    </row>
    <row r="36" spans="39:45" ht="12.75">
      <c r="AM36" s="3">
        <v>18</v>
      </c>
      <c r="AN36" s="16">
        <f t="shared" si="0"/>
        <v>0.18</v>
      </c>
      <c r="AO36" s="16">
        <f t="shared" si="3"/>
        <v>39.408911168003854</v>
      </c>
      <c r="AP36" s="16">
        <f t="shared" si="4"/>
        <v>-0.007384126847560768</v>
      </c>
      <c r="AQ36" s="16">
        <f t="shared" si="1"/>
        <v>39.473684210526315</v>
      </c>
      <c r="AR36" s="3">
        <f t="shared" si="2"/>
        <v>4.5</v>
      </c>
      <c r="AS36" s="17">
        <f t="shared" si="5"/>
        <v>4.492615873152439</v>
      </c>
    </row>
    <row r="37" spans="39:45" ht="12.75">
      <c r="AM37" s="3">
        <v>19</v>
      </c>
      <c r="AN37" s="16">
        <f t="shared" si="0"/>
        <v>0.19</v>
      </c>
      <c r="AO37" s="16">
        <f t="shared" si="3"/>
        <v>39.42832380922795</v>
      </c>
      <c r="AP37" s="16">
        <f t="shared" si="4"/>
        <v>-0.005171085748013463</v>
      </c>
      <c r="AQ37" s="16">
        <f t="shared" si="1"/>
        <v>39.473684210526315</v>
      </c>
      <c r="AR37" s="3">
        <f t="shared" si="2"/>
        <v>4.5</v>
      </c>
      <c r="AS37" s="17">
        <f t="shared" si="5"/>
        <v>4.494828914251986</v>
      </c>
    </row>
    <row r="38" spans="39:45" ht="12.75">
      <c r="AM38" s="3">
        <v>20</v>
      </c>
      <c r="AN38" s="16">
        <f t="shared" si="0"/>
        <v>0.2</v>
      </c>
      <c r="AO38" s="16">
        <f t="shared" si="3"/>
        <v>39.44191843381087</v>
      </c>
      <c r="AP38" s="16">
        <f t="shared" si="4"/>
        <v>-0.0036212985455607596</v>
      </c>
      <c r="AQ38" s="16">
        <f t="shared" si="1"/>
        <v>39.473684210526315</v>
      </c>
      <c r="AR38" s="3">
        <f t="shared" si="2"/>
        <v>4.5</v>
      </c>
      <c r="AS38" s="17">
        <f t="shared" si="5"/>
        <v>4.496378701454439</v>
      </c>
    </row>
    <row r="39" spans="39:45" ht="12.75">
      <c r="AM39" s="3">
        <v>21</v>
      </c>
      <c r="AN39" s="16">
        <f t="shared" si="0"/>
        <v>0.21</v>
      </c>
      <c r="AO39" s="16">
        <f t="shared" si="3"/>
        <v>39.45143871574556</v>
      </c>
      <c r="AP39" s="16">
        <f t="shared" si="4"/>
        <v>-0.0025359864050056246</v>
      </c>
      <c r="AQ39" s="16">
        <f t="shared" si="1"/>
        <v>39.473684210526315</v>
      </c>
      <c r="AR39" s="3">
        <f t="shared" si="2"/>
        <v>4.5</v>
      </c>
      <c r="AS39" s="17">
        <f t="shared" si="5"/>
        <v>4.497464013594994</v>
      </c>
    </row>
    <row r="40" spans="39:45" ht="12.75">
      <c r="AM40" s="3">
        <v>22</v>
      </c>
      <c r="AN40" s="16">
        <f t="shared" si="0"/>
        <v>0.22</v>
      </c>
      <c r="AO40" s="16">
        <f t="shared" si="3"/>
        <v>39.4581057456119</v>
      </c>
      <c r="AP40" s="16">
        <f t="shared" si="4"/>
        <v>-0.0017759450002422991</v>
      </c>
      <c r="AQ40" s="16">
        <f t="shared" si="1"/>
        <v>39.473684210526315</v>
      </c>
      <c r="AR40" s="3">
        <f t="shared" si="2"/>
        <v>4.5</v>
      </c>
      <c r="AS40" s="17">
        <f t="shared" si="5"/>
        <v>4.498224054999758</v>
      </c>
    </row>
    <row r="41" spans="39:45" ht="12.75">
      <c r="AM41" s="3">
        <v>23</v>
      </c>
      <c r="AN41" s="16">
        <f t="shared" si="0"/>
        <v>0.23</v>
      </c>
      <c r="AO41" s="16">
        <f t="shared" si="3"/>
        <v>39.462774650119535</v>
      </c>
      <c r="AP41" s="16">
        <f t="shared" si="4"/>
        <v>-0.0012436898863732789</v>
      </c>
      <c r="AQ41" s="16">
        <f t="shared" si="1"/>
        <v>39.473684210526315</v>
      </c>
      <c r="AR41" s="3">
        <f t="shared" si="2"/>
        <v>4.5</v>
      </c>
      <c r="AS41" s="17">
        <f t="shared" si="5"/>
        <v>4.4987563101136265</v>
      </c>
    </row>
    <row r="42" spans="39:45" ht="12.75">
      <c r="AM42" s="3">
        <v>24</v>
      </c>
      <c r="AN42" s="16">
        <f t="shared" si="0"/>
        <v>0.24</v>
      </c>
      <c r="AO42" s="16">
        <f t="shared" si="3"/>
        <v>39.466044272385865</v>
      </c>
      <c r="AP42" s="16">
        <f t="shared" si="4"/>
        <v>-0.0008709529480114238</v>
      </c>
      <c r="AQ42" s="16">
        <f t="shared" si="1"/>
        <v>39.473684210526315</v>
      </c>
      <c r="AR42" s="3">
        <f t="shared" si="2"/>
        <v>4.5</v>
      </c>
      <c r="AS42" s="17">
        <f t="shared" si="5"/>
        <v>4.499129047051989</v>
      </c>
    </row>
    <row r="43" spans="39:45" ht="12.75">
      <c r="AM43" s="3">
        <v>25</v>
      </c>
      <c r="AN43" s="16">
        <f t="shared" si="0"/>
        <v>0.25</v>
      </c>
      <c r="AO43" s="16">
        <f t="shared" si="3"/>
        <v>39.46833398076328</v>
      </c>
      <c r="AP43" s="16">
        <f t="shared" si="4"/>
        <v>-0.0006099261929851508</v>
      </c>
      <c r="AQ43" s="16">
        <f t="shared" si="1"/>
        <v>39.473684210526315</v>
      </c>
      <c r="AR43" s="3">
        <f t="shared" si="2"/>
        <v>4.5</v>
      </c>
      <c r="AS43" s="17">
        <f t="shared" si="5"/>
        <v>4.499390073807015</v>
      </c>
    </row>
    <row r="44" spans="39:45" ht="12.75">
      <c r="AM44" s="3">
        <v>26</v>
      </c>
      <c r="AN44" s="16">
        <f t="shared" si="0"/>
        <v>0.26</v>
      </c>
      <c r="AO44" s="16">
        <f t="shared" si="3"/>
        <v>39.46993745787061</v>
      </c>
      <c r="AP44" s="16">
        <f t="shared" si="4"/>
        <v>-0.0004271298027508146</v>
      </c>
      <c r="AQ44" s="16">
        <f t="shared" si="1"/>
        <v>39.473684210526315</v>
      </c>
      <c r="AR44" s="3">
        <f t="shared" si="2"/>
        <v>4.5</v>
      </c>
      <c r="AS44" s="17">
        <f t="shared" si="5"/>
        <v>4.499572870197249</v>
      </c>
    </row>
    <row r="45" spans="39:45" ht="12.75">
      <c r="AM45" s="3">
        <v>27</v>
      </c>
      <c r="AN45" s="16">
        <f t="shared" si="0"/>
        <v>0.27</v>
      </c>
      <c r="AO45" s="16">
        <f t="shared" si="3"/>
        <v>39.4710603689186</v>
      </c>
      <c r="AP45" s="16">
        <f t="shared" si="4"/>
        <v>-0.0002991179432793947</v>
      </c>
      <c r="AQ45" s="16">
        <f t="shared" si="1"/>
        <v>39.473684210526315</v>
      </c>
      <c r="AR45" s="3">
        <f t="shared" si="2"/>
        <v>4.5</v>
      </c>
      <c r="AS45" s="17">
        <f t="shared" si="5"/>
        <v>4.499700882056721</v>
      </c>
    </row>
    <row r="46" spans="39:45" ht="12.75">
      <c r="AM46" s="3">
        <v>28</v>
      </c>
      <c r="AN46" s="16">
        <f t="shared" si="0"/>
        <v>0.28</v>
      </c>
      <c r="AO46" s="16">
        <f t="shared" si="3"/>
        <v>39.47184674074514</v>
      </c>
      <c r="AP46" s="16">
        <f t="shared" si="4"/>
        <v>-0.0002094715550530025</v>
      </c>
      <c r="AQ46" s="16">
        <f t="shared" si="1"/>
        <v>39.473684210526315</v>
      </c>
      <c r="AR46" s="3">
        <f t="shared" si="2"/>
        <v>4.5</v>
      </c>
      <c r="AS46" s="17">
        <f t="shared" si="5"/>
        <v>4.499790528444947</v>
      </c>
    </row>
    <row r="47" spans="39:45" ht="12.75">
      <c r="AM47" s="3">
        <v>29</v>
      </c>
      <c r="AN47" s="16">
        <f t="shared" si="0"/>
        <v>0.29</v>
      </c>
      <c r="AO47" s="16">
        <f t="shared" si="3"/>
        <v>39.472397434988196</v>
      </c>
      <c r="AP47" s="16">
        <f t="shared" si="4"/>
        <v>-0.0001466924113453737</v>
      </c>
      <c r="AQ47" s="16">
        <f t="shared" si="1"/>
        <v>39.473684210526315</v>
      </c>
      <c r="AR47" s="3">
        <f t="shared" si="2"/>
        <v>4.5</v>
      </c>
      <c r="AS47" s="17">
        <f t="shared" si="5"/>
        <v>4.499853307588655</v>
      </c>
    </row>
    <row r="48" spans="39:45" ht="12.75">
      <c r="AM48" s="3">
        <v>30</v>
      </c>
      <c r="AN48" s="16">
        <f t="shared" si="0"/>
        <v>0.3</v>
      </c>
      <c r="AO48" s="16">
        <f t="shared" si="3"/>
        <v>39.47278308480306</v>
      </c>
      <c r="AP48" s="16">
        <f t="shared" si="4"/>
        <v>-0.00010272833245008083</v>
      </c>
      <c r="AQ48" s="16">
        <f t="shared" si="1"/>
        <v>39.473684210526315</v>
      </c>
      <c r="AR48" s="3">
        <f t="shared" si="2"/>
        <v>4.5</v>
      </c>
      <c r="AS48" s="17">
        <f t="shared" si="5"/>
        <v>4.49989727166755</v>
      </c>
    </row>
    <row r="49" spans="39:45" ht="12.75">
      <c r="AM49" s="3">
        <v>31</v>
      </c>
      <c r="AN49" s="16">
        <f t="shared" si="0"/>
        <v>0.31</v>
      </c>
      <c r="AO49" s="16">
        <f t="shared" si="3"/>
        <v>39.47305315441354</v>
      </c>
      <c r="AP49" s="16">
        <f t="shared" si="4"/>
        <v>-7.194039685616748E-05</v>
      </c>
      <c r="AQ49" s="16">
        <f t="shared" si="1"/>
        <v>39.473684210526315</v>
      </c>
      <c r="AR49" s="3">
        <f t="shared" si="2"/>
        <v>4.5</v>
      </c>
      <c r="AS49" s="17">
        <f t="shared" si="5"/>
        <v>4.4999280596031435</v>
      </c>
    </row>
    <row r="50" spans="39:45" ht="12.75">
      <c r="AM50" s="3">
        <v>32</v>
      </c>
      <c r="AN50" s="16">
        <f aca="true" t="shared" si="6" ref="AN50:AN81">AM50*AN$10</f>
        <v>0.32</v>
      </c>
      <c r="AO50" s="16">
        <f t="shared" si="3"/>
        <v>39.47324228349306</v>
      </c>
      <c r="AP50" s="16">
        <f t="shared" si="4"/>
        <v>-5.037968179165923E-05</v>
      </c>
      <c r="AQ50" s="16">
        <f aca="true" t="shared" si="7" ref="AQ50:AQ81">C$7/C$9*1000*AQ$15</f>
        <v>39.473684210526315</v>
      </c>
      <c r="AR50" s="3">
        <f aca="true" t="shared" si="8" ref="AR50:AR81">AR$15*C$7</f>
        <v>4.5</v>
      </c>
      <c r="AS50" s="17">
        <f t="shared" si="5"/>
        <v>4.499949620318208</v>
      </c>
    </row>
    <row r="51" spans="39:45" ht="12.75">
      <c r="AM51" s="3">
        <v>33</v>
      </c>
      <c r="AN51" s="16">
        <f t="shared" si="6"/>
        <v>0.33</v>
      </c>
      <c r="AO51" s="16">
        <f t="shared" si="3"/>
        <v>39.473374730119154</v>
      </c>
      <c r="AP51" s="16">
        <f t="shared" si="4"/>
        <v>-3.5280766417001655E-05</v>
      </c>
      <c r="AQ51" s="16">
        <f t="shared" si="7"/>
        <v>39.473684210526315</v>
      </c>
      <c r="AR51" s="3">
        <f t="shared" si="8"/>
        <v>4.5</v>
      </c>
      <c r="AS51" s="17">
        <f t="shared" si="5"/>
        <v>4.499964719233583</v>
      </c>
    </row>
    <row r="52" spans="39:45" ht="12.75">
      <c r="AM52" s="3">
        <v>34</v>
      </c>
      <c r="AN52" s="16">
        <f t="shared" si="6"/>
        <v>0.34</v>
      </c>
      <c r="AO52" s="16">
        <f t="shared" si="3"/>
        <v>39.47346748216345</v>
      </c>
      <c r="AP52" s="16">
        <f t="shared" si="4"/>
        <v>-2.4707033365524545E-05</v>
      </c>
      <c r="AQ52" s="16">
        <f t="shared" si="7"/>
        <v>39.473684210526315</v>
      </c>
      <c r="AR52" s="3">
        <f t="shared" si="8"/>
        <v>4.5</v>
      </c>
      <c r="AS52" s="17">
        <f t="shared" si="5"/>
        <v>4.499975292966634</v>
      </c>
    </row>
    <row r="53" spans="39:45" ht="12.75">
      <c r="AM53" s="3">
        <v>35</v>
      </c>
      <c r="AN53" s="16">
        <f t="shared" si="6"/>
        <v>0.35000000000000003</v>
      </c>
      <c r="AO53" s="16">
        <f t="shared" si="3"/>
        <v>39.47353243619044</v>
      </c>
      <c r="AP53" s="16">
        <f t="shared" si="4"/>
        <v>-1.7302274290475015E-05</v>
      </c>
      <c r="AQ53" s="16">
        <f t="shared" si="7"/>
        <v>39.473684210526315</v>
      </c>
      <c r="AR53" s="3">
        <f t="shared" si="8"/>
        <v>4.5</v>
      </c>
      <c r="AS53" s="17">
        <f t="shared" si="5"/>
        <v>4.499982697725709</v>
      </c>
    </row>
    <row r="54" spans="39:45" ht="12.75">
      <c r="AM54" s="3">
        <v>36</v>
      </c>
      <c r="AN54" s="16">
        <f t="shared" si="6"/>
        <v>0.36</v>
      </c>
      <c r="AO54" s="16">
        <f t="shared" si="3"/>
        <v>39.473577923334695</v>
      </c>
      <c r="AP54" s="16">
        <f t="shared" si="4"/>
        <v>-1.211673984463727E-05</v>
      </c>
      <c r="AQ54" s="16">
        <f t="shared" si="7"/>
        <v>39.473684210526315</v>
      </c>
      <c r="AR54" s="3">
        <f t="shared" si="8"/>
        <v>4.5</v>
      </c>
      <c r="AS54" s="17">
        <f t="shared" si="5"/>
        <v>4.499987883260156</v>
      </c>
    </row>
    <row r="55" spans="39:45" ht="12.75">
      <c r="AM55" s="3">
        <v>37</v>
      </c>
      <c r="AN55" s="16">
        <f t="shared" si="6"/>
        <v>0.37</v>
      </c>
      <c r="AO55" s="16">
        <f t="shared" si="3"/>
        <v>39.47360977786919</v>
      </c>
      <c r="AP55" s="16">
        <f t="shared" si="4"/>
        <v>-8.48532291176558E-06</v>
      </c>
      <c r="AQ55" s="16">
        <f t="shared" si="7"/>
        <v>39.473684210526315</v>
      </c>
      <c r="AR55" s="3">
        <f t="shared" si="8"/>
        <v>4.5</v>
      </c>
      <c r="AS55" s="17">
        <f t="shared" si="5"/>
        <v>4.499991514677088</v>
      </c>
    </row>
    <row r="56" spans="39:45" ht="12.75">
      <c r="AM56" s="3">
        <v>38</v>
      </c>
      <c r="AN56" s="16">
        <f t="shared" si="6"/>
        <v>0.38</v>
      </c>
      <c r="AO56" s="16">
        <f t="shared" si="3"/>
        <v>39.473632085520826</v>
      </c>
      <c r="AP56" s="16">
        <f t="shared" si="4"/>
        <v>-5.942250625179547E-06</v>
      </c>
      <c r="AQ56" s="16">
        <f t="shared" si="7"/>
        <v>39.473684210526315</v>
      </c>
      <c r="AR56" s="3">
        <f t="shared" si="8"/>
        <v>4.5</v>
      </c>
      <c r="AS56" s="17">
        <f t="shared" si="5"/>
        <v>4.499994057749375</v>
      </c>
    </row>
    <row r="57" spans="39:45" ht="12.75">
      <c r="AM57" s="3">
        <v>39</v>
      </c>
      <c r="AN57" s="16">
        <f t="shared" si="6"/>
        <v>0.39</v>
      </c>
      <c r="AO57" s="16">
        <f t="shared" si="3"/>
        <v>39.47364770751404</v>
      </c>
      <c r="AP57" s="16">
        <f t="shared" si="4"/>
        <v>-4.161343399611366E-06</v>
      </c>
      <c r="AQ57" s="16">
        <f t="shared" si="7"/>
        <v>39.473684210526315</v>
      </c>
      <c r="AR57" s="3">
        <f t="shared" si="8"/>
        <v>4.5</v>
      </c>
      <c r="AS57" s="17">
        <f t="shared" si="5"/>
        <v>4.4999958386566</v>
      </c>
    </row>
    <row r="58" spans="39:45" ht="12.75">
      <c r="AM58" s="3">
        <v>40</v>
      </c>
      <c r="AN58" s="16">
        <f t="shared" si="6"/>
        <v>0.4</v>
      </c>
      <c r="AO58" s="16">
        <f t="shared" si="3"/>
        <v>39.473658647557194</v>
      </c>
      <c r="AP58" s="16">
        <f t="shared" si="4"/>
        <v>-2.914178479128994E-06</v>
      </c>
      <c r="AQ58" s="16">
        <f t="shared" si="7"/>
        <v>39.473684210526315</v>
      </c>
      <c r="AR58" s="3">
        <f t="shared" si="8"/>
        <v>4.5</v>
      </c>
      <c r="AS58" s="17">
        <f t="shared" si="5"/>
        <v>4.499997085821521</v>
      </c>
    </row>
    <row r="59" spans="39:45" ht="12.75">
      <c r="AM59" s="3">
        <v>41</v>
      </c>
      <c r="AN59" s="16">
        <f t="shared" si="6"/>
        <v>0.41000000000000003</v>
      </c>
      <c r="AO59" s="16">
        <f t="shared" si="3"/>
        <v>39.47366630884234</v>
      </c>
      <c r="AP59" s="16">
        <f t="shared" si="4"/>
        <v>-2.040791973335273E-06</v>
      </c>
      <c r="AQ59" s="16">
        <f t="shared" si="7"/>
        <v>39.473684210526315</v>
      </c>
      <c r="AR59" s="3">
        <f t="shared" si="8"/>
        <v>4.5</v>
      </c>
      <c r="AS59" s="17">
        <f t="shared" si="5"/>
        <v>4.499997959208026</v>
      </c>
    </row>
    <row r="60" spans="39:45" ht="12.75">
      <c r="AM60" s="3">
        <v>42</v>
      </c>
      <c r="AN60" s="16">
        <f t="shared" si="6"/>
        <v>0.42</v>
      </c>
      <c r="AO60" s="16">
        <f t="shared" si="3"/>
        <v>39.47367167402135</v>
      </c>
      <c r="AP60" s="16">
        <f t="shared" si="4"/>
        <v>-1.4291615658607447E-06</v>
      </c>
      <c r="AQ60" s="16">
        <f t="shared" si="7"/>
        <v>39.473684210526315</v>
      </c>
      <c r="AR60" s="3">
        <f t="shared" si="8"/>
        <v>4.5</v>
      </c>
      <c r="AS60" s="17">
        <f t="shared" si="5"/>
        <v>4.499998570838434</v>
      </c>
    </row>
    <row r="61" spans="39:45" ht="12.75">
      <c r="AM61" s="3">
        <v>43</v>
      </c>
      <c r="AN61" s="16">
        <f t="shared" si="6"/>
        <v>0.43</v>
      </c>
      <c r="AO61" s="16">
        <f t="shared" si="3"/>
        <v>39.47367543124293</v>
      </c>
      <c r="AP61" s="16">
        <f t="shared" si="4"/>
        <v>-1.0008383059227087E-06</v>
      </c>
      <c r="AQ61" s="16">
        <f t="shared" si="7"/>
        <v>39.473684210526315</v>
      </c>
      <c r="AR61" s="3">
        <f t="shared" si="8"/>
        <v>4.5</v>
      </c>
      <c r="AS61" s="17">
        <f t="shared" si="5"/>
        <v>4.499998999161694</v>
      </c>
    </row>
    <row r="62" spans="39:45" ht="12.75">
      <c r="AM62" s="3">
        <v>44</v>
      </c>
      <c r="AN62" s="16">
        <f t="shared" si="6"/>
        <v>0.44</v>
      </c>
      <c r="AO62" s="16">
        <f t="shared" si="3"/>
        <v>39.4736780624159</v>
      </c>
      <c r="AP62" s="16">
        <f t="shared" si="4"/>
        <v>-7.008845875301377E-07</v>
      </c>
      <c r="AQ62" s="16">
        <f t="shared" si="7"/>
        <v>39.473684210526315</v>
      </c>
      <c r="AR62" s="3">
        <f t="shared" si="8"/>
        <v>4.5</v>
      </c>
      <c r="AS62" s="17">
        <f t="shared" si="5"/>
        <v>4.499999299115412</v>
      </c>
    </row>
    <row r="63" spans="39:45" ht="12.75">
      <c r="AM63" s="3">
        <v>45</v>
      </c>
      <c r="AN63" s="16">
        <f t="shared" si="6"/>
        <v>0.45</v>
      </c>
      <c r="AO63" s="16">
        <f t="shared" si="3"/>
        <v>39.47367990501981</v>
      </c>
      <c r="AP63" s="16">
        <f t="shared" si="4"/>
        <v>-4.908277412347861E-07</v>
      </c>
      <c r="AQ63" s="16">
        <f t="shared" si="7"/>
        <v>39.473684210526315</v>
      </c>
      <c r="AR63" s="3">
        <f t="shared" si="8"/>
        <v>4.5</v>
      </c>
      <c r="AS63" s="17">
        <f t="shared" si="5"/>
        <v>4.499999509172259</v>
      </c>
    </row>
    <row r="64" spans="39:45" ht="12.75">
      <c r="AM64" s="3">
        <v>46</v>
      </c>
      <c r="AN64" s="16">
        <f t="shared" si="6"/>
        <v>0.46</v>
      </c>
      <c r="AO64" s="16">
        <f t="shared" si="3"/>
        <v>39.47368119539077</v>
      </c>
      <c r="AP64" s="16">
        <f t="shared" si="4"/>
        <v>-3.4372545188159537E-07</v>
      </c>
      <c r="AQ64" s="16">
        <f t="shared" si="7"/>
        <v>39.473684210526315</v>
      </c>
      <c r="AR64" s="3">
        <f t="shared" si="8"/>
        <v>4.5</v>
      </c>
      <c r="AS64" s="17">
        <f t="shared" si="5"/>
        <v>4.499999656274548</v>
      </c>
    </row>
    <row r="65" spans="39:45" ht="12.75">
      <c r="AM65" s="3">
        <v>47</v>
      </c>
      <c r="AN65" s="16">
        <f t="shared" si="6"/>
        <v>0.47000000000000003</v>
      </c>
      <c r="AO65" s="16">
        <f t="shared" si="3"/>
        <v>39.47368209903436</v>
      </c>
      <c r="AP65" s="16">
        <f t="shared" si="4"/>
        <v>-2.407100828775102E-07</v>
      </c>
      <c r="AQ65" s="16">
        <f t="shared" si="7"/>
        <v>39.473684210526315</v>
      </c>
      <c r="AR65" s="3">
        <f t="shared" si="8"/>
        <v>4.5</v>
      </c>
      <c r="AS65" s="17">
        <f t="shared" si="5"/>
        <v>4.499999759289917</v>
      </c>
    </row>
    <row r="66" spans="39:45" ht="12.75">
      <c r="AM66" s="3">
        <v>48</v>
      </c>
      <c r="AN66" s="16">
        <f t="shared" si="6"/>
        <v>0.48</v>
      </c>
      <c r="AO66" s="16">
        <f t="shared" si="3"/>
        <v>39.47368273185373</v>
      </c>
      <c r="AP66" s="16">
        <f t="shared" si="4"/>
        <v>-1.6856867503328664E-07</v>
      </c>
      <c r="AQ66" s="16">
        <f t="shared" si="7"/>
        <v>39.473684210526315</v>
      </c>
      <c r="AR66" s="3">
        <f t="shared" si="8"/>
        <v>4.5</v>
      </c>
      <c r="AS66" s="17">
        <f t="shared" si="5"/>
        <v>4.4999998314313245</v>
      </c>
    </row>
    <row r="67" spans="39:45" ht="12.75">
      <c r="AM67" s="3">
        <v>49</v>
      </c>
      <c r="AN67" s="16">
        <f t="shared" si="6"/>
        <v>0.49</v>
      </c>
      <c r="AO67" s="16">
        <f t="shared" si="3"/>
        <v>39.47368317501556</v>
      </c>
      <c r="AP67" s="16">
        <f t="shared" si="4"/>
        <v>-1.1804822574440055E-07</v>
      </c>
      <c r="AQ67" s="16">
        <f t="shared" si="7"/>
        <v>39.473684210526315</v>
      </c>
      <c r="AR67" s="3">
        <f t="shared" si="8"/>
        <v>4.5</v>
      </c>
      <c r="AS67" s="17">
        <f t="shared" si="5"/>
        <v>4.499999881951775</v>
      </c>
    </row>
    <row r="68" spans="39:45" ht="12.75">
      <c r="AM68" s="3">
        <v>50</v>
      </c>
      <c r="AN68" s="16">
        <f t="shared" si="6"/>
        <v>0.5</v>
      </c>
      <c r="AO68" s="16">
        <f t="shared" si="3"/>
        <v>39.473683485360695</v>
      </c>
      <c r="AP68" s="16">
        <f t="shared" si="4"/>
        <v>-8.266888019763539E-08</v>
      </c>
      <c r="AQ68" s="16">
        <f t="shared" si="7"/>
        <v>39.473684210526315</v>
      </c>
      <c r="AR68" s="3">
        <f t="shared" si="8"/>
        <v>4.5</v>
      </c>
      <c r="AS68" s="17">
        <f t="shared" si="5"/>
        <v>4.499999917331119</v>
      </c>
    </row>
    <row r="69" spans="39:45" ht="12.75">
      <c r="AM69" s="3">
        <v>51</v>
      </c>
      <c r="AN69" s="16">
        <f t="shared" si="6"/>
        <v>0.51</v>
      </c>
      <c r="AO69" s="16">
        <f t="shared" si="3"/>
        <v>39.47368370269463</v>
      </c>
      <c r="AP69" s="16">
        <f t="shared" si="4"/>
        <v>-5.789281211162282E-08</v>
      </c>
      <c r="AQ69" s="16">
        <f t="shared" si="7"/>
        <v>39.473684210526315</v>
      </c>
      <c r="AR69" s="3">
        <f t="shared" si="8"/>
        <v>4.5</v>
      </c>
      <c r="AS69" s="17">
        <f t="shared" si="5"/>
        <v>4.499999942107188</v>
      </c>
    </row>
    <row r="70" spans="39:45" ht="12.75">
      <c r="AM70" s="3">
        <v>52</v>
      </c>
      <c r="AN70" s="16">
        <f t="shared" si="6"/>
        <v>0.52</v>
      </c>
      <c r="AO70" s="16">
        <f t="shared" si="3"/>
        <v>39.47368385489304</v>
      </c>
      <c r="AP70" s="16">
        <f t="shared" si="4"/>
        <v>-4.0542192977322174E-08</v>
      </c>
      <c r="AQ70" s="16">
        <f t="shared" si="7"/>
        <v>39.473684210526315</v>
      </c>
      <c r="AR70" s="3">
        <f t="shared" si="8"/>
        <v>4.5</v>
      </c>
      <c r="AS70" s="17">
        <f t="shared" si="5"/>
        <v>4.499999959457807</v>
      </c>
    </row>
    <row r="71" spans="39:45" ht="12.75">
      <c r="AM71" s="3">
        <v>53</v>
      </c>
      <c r="AN71" s="16">
        <f t="shared" si="6"/>
        <v>0.53</v>
      </c>
      <c r="AO71" s="16">
        <f t="shared" si="3"/>
        <v>39.473683961477214</v>
      </c>
      <c r="AP71" s="16">
        <f t="shared" si="4"/>
        <v>-2.839159735825721E-08</v>
      </c>
      <c r="AQ71" s="16">
        <f t="shared" si="7"/>
        <v>39.473684210526315</v>
      </c>
      <c r="AR71" s="3">
        <f t="shared" si="8"/>
        <v>4.5</v>
      </c>
      <c r="AS71" s="17">
        <f t="shared" si="5"/>
        <v>4.4999999716084025</v>
      </c>
    </row>
    <row r="72" spans="39:45" ht="12.75">
      <c r="AM72" s="3">
        <v>54</v>
      </c>
      <c r="AN72" s="16">
        <f t="shared" si="6"/>
        <v>0.54</v>
      </c>
      <c r="AO72" s="16">
        <f t="shared" si="3"/>
        <v>39.473684036117845</v>
      </c>
      <c r="AP72" s="16">
        <f t="shared" si="4"/>
        <v>-1.988256533148782E-08</v>
      </c>
      <c r="AQ72" s="16">
        <f t="shared" si="7"/>
        <v>39.473684210526315</v>
      </c>
      <c r="AR72" s="3">
        <f t="shared" si="8"/>
        <v>4.5</v>
      </c>
      <c r="AS72" s="17">
        <f t="shared" si="5"/>
        <v>4.499999980117435</v>
      </c>
    </row>
    <row r="73" spans="39:45" ht="12.75">
      <c r="AM73" s="3">
        <v>55</v>
      </c>
      <c r="AN73" s="16">
        <f t="shared" si="6"/>
        <v>0.55</v>
      </c>
      <c r="AO73" s="16">
        <f t="shared" si="3"/>
        <v>39.473684088388495</v>
      </c>
      <c r="AP73" s="16">
        <f t="shared" si="4"/>
        <v>-1.3923711271775691E-08</v>
      </c>
      <c r="AQ73" s="16">
        <f t="shared" si="7"/>
        <v>39.473684210526315</v>
      </c>
      <c r="AR73" s="3">
        <f t="shared" si="8"/>
        <v>4.5</v>
      </c>
      <c r="AS73" s="17">
        <f t="shared" si="5"/>
        <v>4.499999986076289</v>
      </c>
    </row>
    <row r="74" spans="39:45" ht="12.75">
      <c r="AM74" s="3">
        <v>56</v>
      </c>
      <c r="AN74" s="16">
        <f t="shared" si="6"/>
        <v>0.56</v>
      </c>
      <c r="AO74" s="16">
        <f t="shared" si="3"/>
        <v>39.473684124993504</v>
      </c>
      <c r="AP74" s="16">
        <f t="shared" si="4"/>
        <v>-9.75074052807179E-09</v>
      </c>
      <c r="AQ74" s="16">
        <f t="shared" si="7"/>
        <v>39.473684210526315</v>
      </c>
      <c r="AR74" s="3">
        <f t="shared" si="8"/>
        <v>4.5</v>
      </c>
      <c r="AS74" s="17">
        <f t="shared" si="5"/>
        <v>4.499999990249259</v>
      </c>
    </row>
    <row r="75" spans="39:45" ht="12.75">
      <c r="AM75" s="3">
        <v>57</v>
      </c>
      <c r="AN75" s="16">
        <f t="shared" si="6"/>
        <v>0.5700000000000001</v>
      </c>
      <c r="AO75" s="16">
        <f t="shared" si="3"/>
        <v>39.4736841506279</v>
      </c>
      <c r="AP75" s="16">
        <f t="shared" si="4"/>
        <v>-6.828419448664463E-09</v>
      </c>
      <c r="AQ75" s="16">
        <f t="shared" si="7"/>
        <v>39.473684210526315</v>
      </c>
      <c r="AR75" s="3">
        <f t="shared" si="8"/>
        <v>4.5</v>
      </c>
      <c r="AS75" s="17">
        <f t="shared" si="5"/>
        <v>4.49999999317158</v>
      </c>
    </row>
    <row r="76" spans="39:45" ht="12.75">
      <c r="AM76" s="3">
        <v>58</v>
      </c>
      <c r="AN76" s="16">
        <f t="shared" si="6"/>
        <v>0.58</v>
      </c>
      <c r="AO76" s="16">
        <f t="shared" si="3"/>
        <v>39.473684168579595</v>
      </c>
      <c r="AP76" s="16">
        <f t="shared" si="4"/>
        <v>-4.781925232515628E-09</v>
      </c>
      <c r="AQ76" s="16">
        <f t="shared" si="7"/>
        <v>39.473684210526315</v>
      </c>
      <c r="AR76" s="3">
        <f t="shared" si="8"/>
        <v>4.5</v>
      </c>
      <c r="AS76" s="17">
        <f t="shared" si="5"/>
        <v>4.499999995218075</v>
      </c>
    </row>
    <row r="77" spans="39:45" ht="12.75">
      <c r="AM77" s="3">
        <v>59</v>
      </c>
      <c r="AN77" s="16">
        <f t="shared" si="6"/>
        <v>0.59</v>
      </c>
      <c r="AO77" s="16">
        <f t="shared" si="3"/>
        <v>39.473684181151135</v>
      </c>
      <c r="AP77" s="16">
        <f t="shared" si="4"/>
        <v>-3.348770400131452E-09</v>
      </c>
      <c r="AQ77" s="16">
        <f t="shared" si="7"/>
        <v>39.473684210526315</v>
      </c>
      <c r="AR77" s="3">
        <f t="shared" si="8"/>
        <v>4.5</v>
      </c>
      <c r="AS77" s="17">
        <f t="shared" si="5"/>
        <v>4.49999999665123</v>
      </c>
    </row>
    <row r="78" spans="39:45" ht="12.75">
      <c r="AM78" s="3">
        <v>60</v>
      </c>
      <c r="AN78" s="16">
        <f t="shared" si="6"/>
        <v>0.6</v>
      </c>
      <c r="AO78" s="16">
        <f t="shared" si="3"/>
        <v>39.47368418995495</v>
      </c>
      <c r="AP78" s="16">
        <f t="shared" si="4"/>
        <v>-2.345135619549851E-09</v>
      </c>
      <c r="AQ78" s="16">
        <f t="shared" si="7"/>
        <v>39.473684210526315</v>
      </c>
      <c r="AR78" s="3">
        <f t="shared" si="8"/>
        <v>4.5</v>
      </c>
      <c r="AS78" s="17">
        <f t="shared" si="5"/>
        <v>4.499999997654864</v>
      </c>
    </row>
    <row r="79" spans="39:45" ht="12.75">
      <c r="AM79" s="3">
        <v>61</v>
      </c>
      <c r="AN79" s="16">
        <f t="shared" si="6"/>
        <v>0.61</v>
      </c>
      <c r="AO79" s="16">
        <f t="shared" si="3"/>
        <v>39.47368419612023</v>
      </c>
      <c r="AP79" s="16">
        <f t="shared" si="4"/>
        <v>-1.6422926677402495E-09</v>
      </c>
      <c r="AQ79" s="16">
        <f t="shared" si="7"/>
        <v>39.473684210526315</v>
      </c>
      <c r="AR79" s="3">
        <f t="shared" si="8"/>
        <v>4.5</v>
      </c>
      <c r="AS79" s="17">
        <f t="shared" si="5"/>
        <v>4.4999999983577075</v>
      </c>
    </row>
    <row r="80" spans="39:45" ht="12.75">
      <c r="AM80" s="3">
        <v>62</v>
      </c>
      <c r="AN80" s="16">
        <f t="shared" si="6"/>
        <v>0.62</v>
      </c>
      <c r="AO80" s="16">
        <f t="shared" si="3"/>
        <v>39.47368420043777</v>
      </c>
      <c r="AP80" s="16">
        <f t="shared" si="4"/>
        <v>-1.150093488849527E-09</v>
      </c>
      <c r="AQ80" s="16">
        <f t="shared" si="7"/>
        <v>39.473684210526315</v>
      </c>
      <c r="AR80" s="3">
        <f t="shared" si="8"/>
        <v>4.5</v>
      </c>
      <c r="AS80" s="17">
        <f t="shared" si="5"/>
        <v>4.499999998849907</v>
      </c>
    </row>
    <row r="81" spans="39:45" ht="12.75">
      <c r="AM81" s="3">
        <v>63</v>
      </c>
      <c r="AN81" s="16">
        <f t="shared" si="6"/>
        <v>0.63</v>
      </c>
      <c r="AO81" s="16">
        <f t="shared" si="3"/>
        <v>39.47368420346133</v>
      </c>
      <c r="AP81" s="16">
        <f t="shared" si="4"/>
        <v>-8.05407622573197E-10</v>
      </c>
      <c r="AQ81" s="16">
        <f t="shared" si="7"/>
        <v>39.473684210526315</v>
      </c>
      <c r="AR81" s="3">
        <f t="shared" si="8"/>
        <v>4.5</v>
      </c>
      <c r="AS81" s="17">
        <f t="shared" si="5"/>
        <v>4.499999999194593</v>
      </c>
    </row>
    <row r="82" spans="39:45" ht="12.75">
      <c r="AM82" s="3">
        <v>64</v>
      </c>
      <c r="AN82" s="16">
        <f aca="true" t="shared" si="9" ref="AN82:AN113">AM82*AN$10</f>
        <v>0.64</v>
      </c>
      <c r="AO82" s="16">
        <f t="shared" si="3"/>
        <v>39.47368420557873</v>
      </c>
      <c r="AP82" s="16">
        <f t="shared" si="4"/>
        <v>-5.640249638730756E-10</v>
      </c>
      <c r="AQ82" s="16">
        <f aca="true" t="shared" si="10" ref="AQ82:AQ118">C$7/C$9*1000*AQ$15</f>
        <v>39.473684210526315</v>
      </c>
      <c r="AR82" s="3">
        <f aca="true" t="shared" si="11" ref="AR82:AR118">AR$15*C$7</f>
        <v>4.5</v>
      </c>
      <c r="AS82" s="17">
        <f t="shared" si="5"/>
        <v>4.499999999435975</v>
      </c>
    </row>
    <row r="83" spans="39:45" ht="12.75">
      <c r="AM83" s="3">
        <v>65</v>
      </c>
      <c r="AN83" s="16">
        <f t="shared" si="9"/>
        <v>0.65</v>
      </c>
      <c r="AO83" s="16">
        <f aca="true" t="shared" si="12" ref="AO83:AO118">IF(AN$12=0,AQ83,C$7/C$9*(1-EXP(-C$9*AN83/AN$12))*1000)</f>
        <v>39.47368420706153</v>
      </c>
      <c r="AP83" s="16">
        <f aca="true" t="shared" si="13" ref="AP83:AP118">IF(AN$12=0,0,-C$7*EXP(-C$9*AN83/AN$12))</f>
        <v>-3.9498528565653417E-10</v>
      </c>
      <c r="AQ83" s="16">
        <f t="shared" si="10"/>
        <v>39.473684210526315</v>
      </c>
      <c r="AR83" s="3">
        <f t="shared" si="11"/>
        <v>4.5</v>
      </c>
      <c r="AS83" s="17">
        <f aca="true" t="shared" si="14" ref="AS83:AS118">AR83+AP83</f>
        <v>4.499999999605015</v>
      </c>
    </row>
    <row r="84" spans="39:45" ht="12.75">
      <c r="AM84" s="3">
        <v>66</v>
      </c>
      <c r="AN84" s="16">
        <f t="shared" si="9"/>
        <v>0.66</v>
      </c>
      <c r="AO84" s="16">
        <f t="shared" si="12"/>
        <v>39.47368420809993</v>
      </c>
      <c r="AP84" s="16">
        <f t="shared" si="13"/>
        <v>-2.7660721754911814E-10</v>
      </c>
      <c r="AQ84" s="16">
        <f t="shared" si="10"/>
        <v>39.473684210526315</v>
      </c>
      <c r="AR84" s="3">
        <f t="shared" si="11"/>
        <v>4.5</v>
      </c>
      <c r="AS84" s="17">
        <f t="shared" si="14"/>
        <v>4.499999999723393</v>
      </c>
    </row>
    <row r="85" spans="39:45" ht="12.75">
      <c r="AM85" s="3">
        <v>67</v>
      </c>
      <c r="AN85" s="16">
        <f t="shared" si="9"/>
        <v>0.67</v>
      </c>
      <c r="AO85" s="16">
        <f t="shared" si="12"/>
        <v>39.47368420882712</v>
      </c>
      <c r="AP85" s="16">
        <f t="shared" si="13"/>
        <v>-1.9370734956136394E-10</v>
      </c>
      <c r="AQ85" s="16">
        <f t="shared" si="10"/>
        <v>39.473684210526315</v>
      </c>
      <c r="AR85" s="3">
        <f t="shared" si="11"/>
        <v>4.5</v>
      </c>
      <c r="AS85" s="17">
        <f t="shared" si="14"/>
        <v>4.499999999806293</v>
      </c>
    </row>
    <row r="86" spans="39:45" ht="12.75">
      <c r="AM86" s="3">
        <v>68</v>
      </c>
      <c r="AN86" s="16">
        <f t="shared" si="9"/>
        <v>0.68</v>
      </c>
      <c r="AO86" s="16">
        <f t="shared" si="12"/>
        <v>39.473684209336376</v>
      </c>
      <c r="AP86" s="16">
        <f t="shared" si="13"/>
        <v>-1.3565277727225402E-10</v>
      </c>
      <c r="AQ86" s="16">
        <f t="shared" si="10"/>
        <v>39.473684210526315</v>
      </c>
      <c r="AR86" s="3">
        <f t="shared" si="11"/>
        <v>4.5</v>
      </c>
      <c r="AS86" s="17">
        <f t="shared" si="14"/>
        <v>4.499999999864348</v>
      </c>
    </row>
    <row r="87" spans="39:45" ht="12.75">
      <c r="AM87" s="3">
        <v>69</v>
      </c>
      <c r="AN87" s="16">
        <f t="shared" si="9"/>
        <v>0.6900000000000001</v>
      </c>
      <c r="AO87" s="16">
        <f t="shared" si="12"/>
        <v>39.473684209693</v>
      </c>
      <c r="AP87" s="16">
        <f t="shared" si="13"/>
        <v>-9.4997304043161E-11</v>
      </c>
      <c r="AQ87" s="16">
        <f t="shared" si="10"/>
        <v>39.473684210526315</v>
      </c>
      <c r="AR87" s="3">
        <f t="shared" si="11"/>
        <v>4.5</v>
      </c>
      <c r="AS87" s="17">
        <f t="shared" si="14"/>
        <v>4.499999999905003</v>
      </c>
    </row>
    <row r="88" spans="39:45" ht="12.75">
      <c r="AM88" s="3">
        <v>70</v>
      </c>
      <c r="AN88" s="16">
        <f t="shared" si="9"/>
        <v>0.7000000000000001</v>
      </c>
      <c r="AO88" s="16">
        <f t="shared" si="12"/>
        <v>39.47368420994275</v>
      </c>
      <c r="AP88" s="16">
        <f t="shared" si="13"/>
        <v>-6.652637680507393E-11</v>
      </c>
      <c r="AQ88" s="16">
        <f t="shared" si="10"/>
        <v>39.473684210526315</v>
      </c>
      <c r="AR88" s="3">
        <f t="shared" si="11"/>
        <v>4.5</v>
      </c>
      <c r="AS88" s="17">
        <f t="shared" si="14"/>
        <v>4.499999999933474</v>
      </c>
    </row>
    <row r="89" spans="39:45" ht="12.75">
      <c r="AM89" s="3">
        <v>71</v>
      </c>
      <c r="AN89" s="16">
        <f t="shared" si="9"/>
        <v>0.71</v>
      </c>
      <c r="AO89" s="16">
        <f t="shared" si="12"/>
        <v>39.473684210117646</v>
      </c>
      <c r="AP89" s="16">
        <f t="shared" si="13"/>
        <v>-4.65882569551649E-11</v>
      </c>
      <c r="AQ89" s="16">
        <f t="shared" si="10"/>
        <v>39.473684210526315</v>
      </c>
      <c r="AR89" s="3">
        <f t="shared" si="11"/>
        <v>4.5</v>
      </c>
      <c r="AS89" s="17">
        <f t="shared" si="14"/>
        <v>4.4999999999534115</v>
      </c>
    </row>
    <row r="90" spans="39:45" ht="12.75">
      <c r="AM90" s="3">
        <v>72</v>
      </c>
      <c r="AN90" s="16">
        <f t="shared" si="9"/>
        <v>0.72</v>
      </c>
      <c r="AO90" s="16">
        <f t="shared" si="12"/>
        <v>39.47368421024012</v>
      </c>
      <c r="AP90" s="16">
        <f t="shared" si="13"/>
        <v>-3.2625640991693425E-11</v>
      </c>
      <c r="AQ90" s="16">
        <f t="shared" si="10"/>
        <v>39.473684210526315</v>
      </c>
      <c r="AR90" s="3">
        <f t="shared" si="11"/>
        <v>4.5</v>
      </c>
      <c r="AS90" s="17">
        <f t="shared" si="14"/>
        <v>4.4999999999673745</v>
      </c>
    </row>
    <row r="91" spans="39:45" ht="12.75">
      <c r="AM91" s="3">
        <v>73</v>
      </c>
      <c r="AN91" s="16">
        <f t="shared" si="9"/>
        <v>0.73</v>
      </c>
      <c r="AO91" s="16">
        <f t="shared" si="12"/>
        <v>39.4736842103259</v>
      </c>
      <c r="AP91" s="16">
        <f t="shared" si="13"/>
        <v>-2.284765560435634E-11</v>
      </c>
      <c r="AQ91" s="16">
        <f t="shared" si="10"/>
        <v>39.473684210526315</v>
      </c>
      <c r="AR91" s="3">
        <f t="shared" si="11"/>
        <v>4.5</v>
      </c>
      <c r="AS91" s="17">
        <f t="shared" si="14"/>
        <v>4.4999999999771525</v>
      </c>
    </row>
    <row r="92" spans="39:45" ht="12.75">
      <c r="AM92" s="3">
        <v>74</v>
      </c>
      <c r="AN92" s="16">
        <f t="shared" si="9"/>
        <v>0.74</v>
      </c>
      <c r="AO92" s="16">
        <f t="shared" si="12"/>
        <v>39.47368421038596</v>
      </c>
      <c r="AP92" s="16">
        <f t="shared" si="13"/>
        <v>-1.600015664820753E-11</v>
      </c>
      <c r="AQ92" s="16">
        <f t="shared" si="10"/>
        <v>39.473684210526315</v>
      </c>
      <c r="AR92" s="3">
        <f t="shared" si="11"/>
        <v>4.5</v>
      </c>
      <c r="AS92" s="17">
        <f t="shared" si="14"/>
        <v>4.4999999999839995</v>
      </c>
    </row>
    <row r="93" spans="39:45" ht="12.75">
      <c r="AM93" s="3">
        <v>75</v>
      </c>
      <c r="AN93" s="16">
        <f t="shared" si="9"/>
        <v>0.75</v>
      </c>
      <c r="AO93" s="16">
        <f t="shared" si="12"/>
        <v>39.473684210428026</v>
      </c>
      <c r="AP93" s="16">
        <f t="shared" si="13"/>
        <v>-1.1204870083842058E-11</v>
      </c>
      <c r="AQ93" s="16">
        <f t="shared" si="10"/>
        <v>39.473684210526315</v>
      </c>
      <c r="AR93" s="3">
        <f t="shared" si="11"/>
        <v>4.5</v>
      </c>
      <c r="AS93" s="17">
        <f t="shared" si="14"/>
        <v>4.499999999988795</v>
      </c>
    </row>
    <row r="94" spans="39:45" ht="12.75">
      <c r="AM94" s="3">
        <v>76</v>
      </c>
      <c r="AN94" s="16">
        <f t="shared" si="9"/>
        <v>0.76</v>
      </c>
      <c r="AO94" s="16">
        <f t="shared" si="12"/>
        <v>39.47368421045748</v>
      </c>
      <c r="AP94" s="16">
        <f t="shared" si="13"/>
        <v>-7.846742776099273E-12</v>
      </c>
      <c r="AQ94" s="16">
        <f t="shared" si="10"/>
        <v>39.473684210526315</v>
      </c>
      <c r="AR94" s="3">
        <f t="shared" si="11"/>
        <v>4.5</v>
      </c>
      <c r="AS94" s="17">
        <f t="shared" si="14"/>
        <v>4.499999999992153</v>
      </c>
    </row>
    <row r="95" spans="39:45" ht="12.75">
      <c r="AM95" s="3">
        <v>77</v>
      </c>
      <c r="AN95" s="16">
        <f t="shared" si="9"/>
        <v>0.77</v>
      </c>
      <c r="AO95" s="16">
        <f t="shared" si="12"/>
        <v>39.47368421047811</v>
      </c>
      <c r="AP95" s="16">
        <f t="shared" si="13"/>
        <v>-5.495054537317205E-12</v>
      </c>
      <c r="AQ95" s="16">
        <f t="shared" si="10"/>
        <v>39.473684210526315</v>
      </c>
      <c r="AR95" s="3">
        <f t="shared" si="11"/>
        <v>4.5</v>
      </c>
      <c r="AS95" s="17">
        <f t="shared" si="14"/>
        <v>4.499999999994505</v>
      </c>
    </row>
    <row r="96" spans="39:45" ht="12.75">
      <c r="AM96" s="3">
        <v>78</v>
      </c>
      <c r="AN96" s="16">
        <f t="shared" si="9"/>
        <v>0.78</v>
      </c>
      <c r="AO96" s="16">
        <f t="shared" si="12"/>
        <v>39.47368421049256</v>
      </c>
      <c r="AP96" s="16">
        <f t="shared" si="13"/>
        <v>-3.848173086553129E-12</v>
      </c>
      <c r="AQ96" s="16">
        <f t="shared" si="10"/>
        <v>39.473684210526315</v>
      </c>
      <c r="AR96" s="3">
        <f t="shared" si="11"/>
        <v>4.5</v>
      </c>
      <c r="AS96" s="17">
        <f t="shared" si="14"/>
        <v>4.4999999999961515</v>
      </c>
    </row>
    <row r="97" spans="39:45" ht="12.75">
      <c r="AM97" s="3">
        <v>79</v>
      </c>
      <c r="AN97" s="16">
        <f t="shared" si="9"/>
        <v>0.79</v>
      </c>
      <c r="AO97" s="16">
        <f t="shared" si="12"/>
        <v>39.473684210502675</v>
      </c>
      <c r="AP97" s="16">
        <f t="shared" si="13"/>
        <v>-2.6948660843139793E-12</v>
      </c>
      <c r="AQ97" s="16">
        <f t="shared" si="10"/>
        <v>39.473684210526315</v>
      </c>
      <c r="AR97" s="3">
        <f t="shared" si="11"/>
        <v>4.5</v>
      </c>
      <c r="AS97" s="17">
        <f t="shared" si="14"/>
        <v>4.499999999997305</v>
      </c>
    </row>
    <row r="98" spans="39:45" ht="12.75">
      <c r="AM98" s="3">
        <v>80</v>
      </c>
      <c r="AN98" s="16">
        <f t="shared" si="9"/>
        <v>0.8</v>
      </c>
      <c r="AO98" s="16">
        <f t="shared" si="12"/>
        <v>39.47368421050977</v>
      </c>
      <c r="AP98" s="16">
        <f t="shared" si="13"/>
        <v>-1.8872080462707952E-12</v>
      </c>
      <c r="AQ98" s="16">
        <f t="shared" si="10"/>
        <v>39.473684210526315</v>
      </c>
      <c r="AR98" s="3">
        <f t="shared" si="11"/>
        <v>4.5</v>
      </c>
      <c r="AS98" s="17">
        <f t="shared" si="14"/>
        <v>4.499999999998113</v>
      </c>
    </row>
    <row r="99" spans="39:45" ht="12.75">
      <c r="AM99" s="3">
        <v>81</v>
      </c>
      <c r="AN99" s="16">
        <f t="shared" si="9"/>
        <v>0.81</v>
      </c>
      <c r="AO99" s="16">
        <f t="shared" si="12"/>
        <v>39.47368421051472</v>
      </c>
      <c r="AP99" s="16">
        <f t="shared" si="13"/>
        <v>-1.3216071220161877E-12</v>
      </c>
      <c r="AQ99" s="16">
        <f t="shared" si="10"/>
        <v>39.473684210526315</v>
      </c>
      <c r="AR99" s="3">
        <f t="shared" si="11"/>
        <v>4.5</v>
      </c>
      <c r="AS99" s="17">
        <f t="shared" si="14"/>
        <v>4.499999999998678</v>
      </c>
    </row>
    <row r="100" spans="39:45" ht="12.75">
      <c r="AM100" s="3">
        <v>82</v>
      </c>
      <c r="AN100" s="16">
        <f t="shared" si="9"/>
        <v>0.8200000000000001</v>
      </c>
      <c r="AO100" s="16">
        <f t="shared" si="12"/>
        <v>39.47368421051819</v>
      </c>
      <c r="AP100" s="16">
        <f t="shared" si="13"/>
        <v>-9.25518195206595E-13</v>
      </c>
      <c r="AQ100" s="16">
        <f t="shared" si="10"/>
        <v>39.473684210526315</v>
      </c>
      <c r="AR100" s="3">
        <f t="shared" si="11"/>
        <v>4.5</v>
      </c>
      <c r="AS100" s="17">
        <f t="shared" si="14"/>
        <v>4.4999999999990745</v>
      </c>
    </row>
    <row r="101" spans="39:45" ht="12.75">
      <c r="AM101" s="3">
        <v>83</v>
      </c>
      <c r="AN101" s="16">
        <f t="shared" si="9"/>
        <v>0.8300000000000001</v>
      </c>
      <c r="AO101" s="16">
        <f t="shared" si="12"/>
        <v>39.47368421052063</v>
      </c>
      <c r="AP101" s="16">
        <f t="shared" si="13"/>
        <v>-6.481381004906373E-13</v>
      </c>
      <c r="AQ101" s="16">
        <f t="shared" si="10"/>
        <v>39.473684210526315</v>
      </c>
      <c r="AR101" s="3">
        <f t="shared" si="11"/>
        <v>4.5</v>
      </c>
      <c r="AS101" s="17">
        <f t="shared" si="14"/>
        <v>4.499999999999352</v>
      </c>
    </row>
    <row r="102" spans="39:45" ht="12.75">
      <c r="AM102" s="3">
        <v>84</v>
      </c>
      <c r="AN102" s="16">
        <f t="shared" si="9"/>
        <v>0.84</v>
      </c>
      <c r="AO102" s="16">
        <f t="shared" si="12"/>
        <v>39.47368421052233</v>
      </c>
      <c r="AP102" s="16">
        <f t="shared" si="13"/>
        <v>-4.5388950696300804E-13</v>
      </c>
      <c r="AQ102" s="16">
        <f t="shared" si="10"/>
        <v>39.473684210526315</v>
      </c>
      <c r="AR102" s="3">
        <f t="shared" si="11"/>
        <v>4.5</v>
      </c>
      <c r="AS102" s="17">
        <f t="shared" si="14"/>
        <v>4.499999999999546</v>
      </c>
    </row>
    <row r="103" spans="39:45" ht="12.75">
      <c r="AM103" s="3">
        <v>85</v>
      </c>
      <c r="AN103" s="16">
        <f t="shared" si="9"/>
        <v>0.85</v>
      </c>
      <c r="AO103" s="16">
        <f t="shared" si="12"/>
        <v>39.47368421052352</v>
      </c>
      <c r="AP103" s="16">
        <f t="shared" si="13"/>
        <v>-3.1785769788131414E-13</v>
      </c>
      <c r="AQ103" s="16">
        <f t="shared" si="10"/>
        <v>39.473684210526315</v>
      </c>
      <c r="AR103" s="3">
        <f t="shared" si="11"/>
        <v>4.5</v>
      </c>
      <c r="AS103" s="17">
        <f t="shared" si="14"/>
        <v>4.499999999999682</v>
      </c>
    </row>
    <row r="104" spans="39:45" ht="12.75">
      <c r="AM104" s="3">
        <v>86</v>
      </c>
      <c r="AN104" s="16">
        <f t="shared" si="9"/>
        <v>0.86</v>
      </c>
      <c r="AO104" s="16">
        <f t="shared" si="12"/>
        <v>39.473684210524354</v>
      </c>
      <c r="AP104" s="16">
        <f t="shared" si="13"/>
        <v>-2.225949588004972E-13</v>
      </c>
      <c r="AQ104" s="16">
        <f t="shared" si="10"/>
        <v>39.473684210526315</v>
      </c>
      <c r="AR104" s="3">
        <f t="shared" si="11"/>
        <v>4.5</v>
      </c>
      <c r="AS104" s="17">
        <f t="shared" si="14"/>
        <v>4.499999999999777</v>
      </c>
    </row>
    <row r="105" spans="39:45" ht="12.75">
      <c r="AM105" s="3">
        <v>87</v>
      </c>
      <c r="AN105" s="16">
        <f t="shared" si="9"/>
        <v>0.87</v>
      </c>
      <c r="AO105" s="16">
        <f t="shared" si="12"/>
        <v>39.473684210524944</v>
      </c>
      <c r="AP105" s="16">
        <f t="shared" si="13"/>
        <v>-1.558826984957782E-13</v>
      </c>
      <c r="AQ105" s="16">
        <f t="shared" si="10"/>
        <v>39.473684210526315</v>
      </c>
      <c r="AR105" s="3">
        <f t="shared" si="11"/>
        <v>4.5</v>
      </c>
      <c r="AS105" s="17">
        <f t="shared" si="14"/>
        <v>4.499999999999844</v>
      </c>
    </row>
    <row r="106" spans="39:45" ht="12.75">
      <c r="AM106" s="3">
        <v>88</v>
      </c>
      <c r="AN106" s="16">
        <f t="shared" si="9"/>
        <v>0.88</v>
      </c>
      <c r="AO106" s="16">
        <f t="shared" si="12"/>
        <v>39.473684210525356</v>
      </c>
      <c r="AP106" s="16">
        <f t="shared" si="13"/>
        <v>-1.0916426778606471E-13</v>
      </c>
      <c r="AQ106" s="16">
        <f t="shared" si="10"/>
        <v>39.473684210526315</v>
      </c>
      <c r="AR106" s="3">
        <f t="shared" si="11"/>
        <v>4.5</v>
      </c>
      <c r="AS106" s="17">
        <f t="shared" si="14"/>
        <v>4.499999999999891</v>
      </c>
    </row>
    <row r="107" spans="39:45" ht="12.75">
      <c r="AM107" s="3">
        <v>89</v>
      </c>
      <c r="AN107" s="16">
        <f t="shared" si="9"/>
        <v>0.89</v>
      </c>
      <c r="AO107" s="16">
        <f t="shared" si="12"/>
        <v>39.47368421052564</v>
      </c>
      <c r="AP107" s="16">
        <f t="shared" si="13"/>
        <v>-7.644746643637605E-14</v>
      </c>
      <c r="AQ107" s="16">
        <f t="shared" si="10"/>
        <v>39.473684210526315</v>
      </c>
      <c r="AR107" s="3">
        <f t="shared" si="11"/>
        <v>4.5</v>
      </c>
      <c r="AS107" s="17">
        <f t="shared" si="14"/>
        <v>4.499999999999924</v>
      </c>
    </row>
    <row r="108" spans="39:45" ht="12.75">
      <c r="AM108" s="3">
        <v>90</v>
      </c>
      <c r="AN108" s="16">
        <f t="shared" si="9"/>
        <v>0.9</v>
      </c>
      <c r="AO108" s="16">
        <f t="shared" si="12"/>
        <v>39.47368421052584</v>
      </c>
      <c r="AP108" s="16">
        <f t="shared" si="13"/>
        <v>-5.353597145903159E-14</v>
      </c>
      <c r="AQ108" s="16">
        <f t="shared" si="10"/>
        <v>39.473684210526315</v>
      </c>
      <c r="AR108" s="3">
        <f t="shared" si="11"/>
        <v>4.5</v>
      </c>
      <c r="AS108" s="17">
        <f t="shared" si="14"/>
        <v>4.499999999999947</v>
      </c>
    </row>
    <row r="109" spans="39:45" ht="12.75">
      <c r="AM109" s="3">
        <v>91</v>
      </c>
      <c r="AN109" s="16">
        <f t="shared" si="9"/>
        <v>0.91</v>
      </c>
      <c r="AO109" s="16">
        <f t="shared" si="12"/>
        <v>39.47368421052599</v>
      </c>
      <c r="AP109" s="16">
        <f t="shared" si="13"/>
        <v>-3.7491108255988667E-14</v>
      </c>
      <c r="AQ109" s="16">
        <f t="shared" si="10"/>
        <v>39.473684210526315</v>
      </c>
      <c r="AR109" s="3">
        <f t="shared" si="11"/>
        <v>4.5</v>
      </c>
      <c r="AS109" s="17">
        <f t="shared" si="14"/>
        <v>4.499999999999963</v>
      </c>
    </row>
    <row r="110" spans="39:45" ht="12.75">
      <c r="AM110" s="3">
        <v>92</v>
      </c>
      <c r="AN110" s="16">
        <f t="shared" si="9"/>
        <v>0.92</v>
      </c>
      <c r="AO110" s="16">
        <f t="shared" si="12"/>
        <v>39.47368421052609</v>
      </c>
      <c r="AP110" s="16">
        <f t="shared" si="13"/>
        <v>-2.6254930282490425E-14</v>
      </c>
      <c r="AQ110" s="16">
        <f t="shared" si="10"/>
        <v>39.473684210526315</v>
      </c>
      <c r="AR110" s="3">
        <f t="shared" si="11"/>
        <v>4.5</v>
      </c>
      <c r="AS110" s="17">
        <f t="shared" si="14"/>
        <v>4.499999999999973</v>
      </c>
    </row>
    <row r="111" spans="39:45" ht="12.75">
      <c r="AM111" s="3">
        <v>93</v>
      </c>
      <c r="AN111" s="16">
        <f t="shared" si="9"/>
        <v>0.93</v>
      </c>
      <c r="AO111" s="16">
        <f t="shared" si="12"/>
        <v>39.47368421052615</v>
      </c>
      <c r="AP111" s="16">
        <f t="shared" si="13"/>
        <v>-1.8386262668784104E-14</v>
      </c>
      <c r="AQ111" s="16">
        <f t="shared" si="10"/>
        <v>39.473684210526315</v>
      </c>
      <c r="AR111" s="3">
        <f t="shared" si="11"/>
        <v>4.5</v>
      </c>
      <c r="AS111" s="17">
        <f t="shared" si="14"/>
        <v>4.499999999999981</v>
      </c>
    </row>
    <row r="112" spans="39:45" ht="12.75">
      <c r="AM112" s="3">
        <v>94</v>
      </c>
      <c r="AN112" s="16">
        <f t="shared" si="9"/>
        <v>0.9400000000000001</v>
      </c>
      <c r="AO112" s="16">
        <f t="shared" si="12"/>
        <v>39.4736842105262</v>
      </c>
      <c r="AP112" s="16">
        <f t="shared" si="13"/>
        <v>-1.2875854221977297E-14</v>
      </c>
      <c r="AQ112" s="16">
        <f t="shared" si="10"/>
        <v>39.473684210526315</v>
      </c>
      <c r="AR112" s="3">
        <f t="shared" si="11"/>
        <v>4.5</v>
      </c>
      <c r="AS112" s="17">
        <f t="shared" si="14"/>
        <v>4.499999999999988</v>
      </c>
    </row>
    <row r="113" spans="39:45" ht="12.75">
      <c r="AM113" s="3">
        <v>95</v>
      </c>
      <c r="AN113" s="16">
        <f t="shared" si="9"/>
        <v>0.9500000000000001</v>
      </c>
      <c r="AO113" s="16">
        <f t="shared" si="12"/>
        <v>39.47368421052624</v>
      </c>
      <c r="AP113" s="16">
        <f t="shared" si="13"/>
        <v>-9.016928830625448E-15</v>
      </c>
      <c r="AQ113" s="16">
        <f t="shared" si="10"/>
        <v>39.473684210526315</v>
      </c>
      <c r="AR113" s="3">
        <f t="shared" si="11"/>
        <v>4.5</v>
      </c>
      <c r="AS113" s="17">
        <f t="shared" si="14"/>
        <v>4.499999999999991</v>
      </c>
    </row>
    <row r="114" spans="39:45" ht="12.75">
      <c r="AM114" s="3">
        <v>96</v>
      </c>
      <c r="AN114" s="16">
        <f>AM114*AN$10</f>
        <v>0.96</v>
      </c>
      <c r="AO114" s="16">
        <f t="shared" si="12"/>
        <v>39.47368421052626</v>
      </c>
      <c r="AP114" s="16">
        <f t="shared" si="13"/>
        <v>-6.314532933883954E-15</v>
      </c>
      <c r="AQ114" s="16">
        <f t="shared" si="10"/>
        <v>39.473684210526315</v>
      </c>
      <c r="AR114" s="3">
        <f t="shared" si="11"/>
        <v>4.5</v>
      </c>
      <c r="AS114" s="17">
        <f t="shared" si="14"/>
        <v>4.499999999999994</v>
      </c>
    </row>
    <row r="115" spans="39:45" ht="12.75">
      <c r="AM115" s="3">
        <v>97</v>
      </c>
      <c r="AN115" s="16">
        <f>AM115*AN$10</f>
        <v>0.97</v>
      </c>
      <c r="AO115" s="16">
        <f t="shared" si="12"/>
        <v>39.47368421052627</v>
      </c>
      <c r="AP115" s="16">
        <f t="shared" si="13"/>
        <v>-4.422051778614188E-15</v>
      </c>
      <c r="AQ115" s="16">
        <f t="shared" si="10"/>
        <v>39.473684210526315</v>
      </c>
      <c r="AR115" s="3">
        <f t="shared" si="11"/>
        <v>4.5</v>
      </c>
      <c r="AS115" s="17">
        <f t="shared" si="14"/>
        <v>4.499999999999996</v>
      </c>
    </row>
    <row r="116" spans="39:45" ht="12.75">
      <c r="AM116" s="3">
        <v>98</v>
      </c>
      <c r="AN116" s="16">
        <f>AM116*AN$10</f>
        <v>0.98</v>
      </c>
      <c r="AO116" s="16">
        <f t="shared" si="12"/>
        <v>39.47368421052629</v>
      </c>
      <c r="AP116" s="16">
        <f t="shared" si="13"/>
        <v>-3.0967519114224347E-15</v>
      </c>
      <c r="AQ116" s="16">
        <f t="shared" si="10"/>
        <v>39.473684210526315</v>
      </c>
      <c r="AR116" s="3">
        <f t="shared" si="11"/>
        <v>4.5</v>
      </c>
      <c r="AS116" s="17">
        <f t="shared" si="14"/>
        <v>4.499999999999997</v>
      </c>
    </row>
    <row r="117" spans="39:45" ht="12.75">
      <c r="AM117" s="3">
        <v>99</v>
      </c>
      <c r="AN117" s="16">
        <f>AM117*AN$10</f>
        <v>0.99</v>
      </c>
      <c r="AO117" s="16">
        <f t="shared" si="12"/>
        <v>39.473684210526294</v>
      </c>
      <c r="AP117" s="16">
        <f t="shared" si="13"/>
        <v>-2.168647695912726E-15</v>
      </c>
      <c r="AQ117" s="16">
        <f t="shared" si="10"/>
        <v>39.473684210526315</v>
      </c>
      <c r="AR117" s="3">
        <f t="shared" si="11"/>
        <v>4.5</v>
      </c>
      <c r="AS117" s="17">
        <f t="shared" si="14"/>
        <v>4.499999999999998</v>
      </c>
    </row>
    <row r="118" spans="39:45" ht="12.75">
      <c r="AM118" s="3">
        <v>100</v>
      </c>
      <c r="AN118" s="16">
        <f>AM118*AN$10</f>
        <v>1</v>
      </c>
      <c r="AO118" s="16">
        <f t="shared" si="12"/>
        <v>39.4736842105263</v>
      </c>
      <c r="AP118" s="16">
        <f t="shared" si="13"/>
        <v>-1.5186986118068871E-15</v>
      </c>
      <c r="AQ118" s="16">
        <f t="shared" si="10"/>
        <v>39.473684210526315</v>
      </c>
      <c r="AR118" s="3">
        <f t="shared" si="11"/>
        <v>4.5</v>
      </c>
      <c r="AS118" s="17">
        <f t="shared" si="14"/>
        <v>4.499999999999998</v>
      </c>
    </row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I3:AI422"/>
  <sheetViews>
    <sheetView showRowColHeaders="0" showOutlineSymbols="0" workbookViewId="0" topLeftCell="A1">
      <pane xSplit="25" topLeftCell="Z1" activePane="topRight" state="frozen"/>
      <selection pane="topLeft" activeCell="A22" sqref="A22"/>
      <selection pane="topRight" activeCell="K3" sqref="K3:K4"/>
    </sheetView>
  </sheetViews>
  <sheetFormatPr defaultColWidth="9.140625" defaultRowHeight="12.75"/>
  <cols>
    <col min="1" max="1" width="3.28125" style="54" customWidth="1"/>
    <col min="2" max="7" width="9.140625" style="54" customWidth="1"/>
    <col min="8" max="8" width="11.7109375" style="54" bestFit="1" customWidth="1"/>
    <col min="9" max="9" width="26.421875" style="54" customWidth="1"/>
    <col min="10" max="10" width="9.140625" style="54" customWidth="1"/>
    <col min="11" max="11" width="13.8515625" style="54" bestFit="1" customWidth="1"/>
    <col min="12" max="12" width="6.8515625" style="54" bestFit="1" customWidth="1"/>
    <col min="13" max="13" width="5.7109375" style="54" customWidth="1"/>
    <col min="14" max="30" width="9.140625" style="54" customWidth="1"/>
    <col min="31" max="31" width="13.8515625" style="54" bestFit="1" customWidth="1"/>
    <col min="32" max="16384" width="9.140625" style="54" customWidth="1"/>
  </cols>
  <sheetData>
    <row r="2" ht="12.75"/>
    <row r="3" spans="10:12" ht="26.25">
      <c r="J3" s="80" t="s">
        <v>84</v>
      </c>
      <c r="K3" s="82">
        <v>0</v>
      </c>
      <c r="L3" s="84" t="s">
        <v>117</v>
      </c>
    </row>
    <row r="4" spans="10:12" ht="25.5">
      <c r="J4" s="81"/>
      <c r="K4" s="83"/>
      <c r="L4" s="81"/>
    </row>
    <row r="5" spans="10:12" ht="26.25">
      <c r="J5" s="81" t="s">
        <v>116</v>
      </c>
      <c r="K5" s="83">
        <v>200</v>
      </c>
      <c r="L5" s="85" t="s">
        <v>11</v>
      </c>
    </row>
    <row r="6" spans="10:12" ht="25.5">
      <c r="J6" s="81"/>
      <c r="K6" s="83"/>
      <c r="L6" s="81"/>
    </row>
    <row r="7" spans="9:14" ht="12.75" customHeight="1">
      <c r="I7" s="53"/>
      <c r="J7" s="64"/>
      <c r="K7" s="65"/>
      <c r="L7" s="66"/>
      <c r="M7" s="67"/>
      <c r="N7" s="67"/>
    </row>
    <row r="8" spans="9:14" ht="12.75" customHeight="1">
      <c r="I8" s="55"/>
      <c r="J8" s="64"/>
      <c r="K8" s="65"/>
      <c r="L8" s="64"/>
      <c r="M8" s="67"/>
      <c r="N8" s="67"/>
    </row>
    <row r="9" spans="9:14" ht="12.75" customHeight="1">
      <c r="I9" s="55"/>
      <c r="J9" s="64"/>
      <c r="K9" s="64"/>
      <c r="L9" s="66"/>
      <c r="M9" s="67"/>
      <c r="N9" s="67"/>
    </row>
    <row r="10" spans="9:14" ht="12.75" customHeight="1">
      <c r="I10" s="55"/>
      <c r="J10" s="64"/>
      <c r="K10" s="64"/>
      <c r="L10" s="64"/>
      <c r="M10" s="67"/>
      <c r="N10" s="67"/>
    </row>
    <row r="11" spans="10:30" ht="12.75">
      <c r="J11" s="63"/>
      <c r="K11" s="63"/>
      <c r="L11" s="63"/>
      <c r="AA11" s="54" t="s">
        <v>110</v>
      </c>
      <c r="AB11" s="59">
        <v>10</v>
      </c>
      <c r="AC11" s="56" t="s">
        <v>11</v>
      </c>
      <c r="AD11" s="56"/>
    </row>
    <row r="12" spans="27:31" ht="12.75">
      <c r="AA12" s="55" t="s">
        <v>104</v>
      </c>
      <c r="AB12" s="55">
        <v>50</v>
      </c>
      <c r="AC12" s="55"/>
      <c r="AD12" s="55"/>
      <c r="AE12" s="55"/>
    </row>
    <row r="13" spans="27:31" ht="12.75">
      <c r="AA13" s="55" t="s">
        <v>105</v>
      </c>
      <c r="AB13" s="55">
        <v>20</v>
      </c>
      <c r="AC13" s="55"/>
      <c r="AD13" s="55"/>
      <c r="AE13" s="55"/>
    </row>
    <row r="14" spans="27:34" ht="12.75">
      <c r="AA14" s="55" t="s">
        <v>106</v>
      </c>
      <c r="AB14" s="58">
        <f>AB13/SQRT(2)</f>
        <v>14.14213562373095</v>
      </c>
      <c r="AC14" s="55"/>
      <c r="AD14" s="55"/>
      <c r="AE14" s="55"/>
      <c r="AH14" s="55"/>
    </row>
    <row r="15" spans="27:34" ht="12.75">
      <c r="AA15" s="55" t="s">
        <v>84</v>
      </c>
      <c r="AB15" s="53">
        <f>K3*0.000001</f>
        <v>0</v>
      </c>
      <c r="AC15" s="55" t="s">
        <v>107</v>
      </c>
      <c r="AD15" s="55"/>
      <c r="AE15" s="55"/>
      <c r="AH15" s="55"/>
    </row>
    <row r="16" spans="27:34" ht="12.75">
      <c r="AA16" s="55" t="s">
        <v>85</v>
      </c>
      <c r="AB16" s="55">
        <f>K5</f>
        <v>200</v>
      </c>
      <c r="AC16" s="55"/>
      <c r="AD16" s="55"/>
      <c r="AE16" s="55"/>
      <c r="AH16" s="55"/>
    </row>
    <row r="17" spans="27:31" ht="12.75">
      <c r="AA17" s="55" t="s">
        <v>103</v>
      </c>
      <c r="AB17" s="60">
        <f>1/AB12</f>
        <v>0.02</v>
      </c>
      <c r="AC17" s="55"/>
      <c r="AD17" s="55"/>
      <c r="AE17" s="55"/>
    </row>
    <row r="18" spans="27:28" ht="12.75">
      <c r="AA18" s="55" t="s">
        <v>108</v>
      </c>
      <c r="AB18" s="55">
        <v>100</v>
      </c>
    </row>
    <row r="20" spans="27:28" ht="12.75">
      <c r="AA20" s="55" t="s">
        <v>95</v>
      </c>
      <c r="AB20" s="54">
        <f>AB17/AB18</f>
        <v>0.0002</v>
      </c>
    </row>
    <row r="21" spans="27:33" ht="12.75">
      <c r="AA21" s="55" t="s">
        <v>96</v>
      </c>
      <c r="AB21" s="54" t="s">
        <v>0</v>
      </c>
      <c r="AC21" s="54" t="s">
        <v>114</v>
      </c>
      <c r="AD21" s="54" t="s">
        <v>109</v>
      </c>
      <c r="AE21" s="54" t="s">
        <v>112</v>
      </c>
      <c r="AF21" s="54" t="s">
        <v>111</v>
      </c>
      <c r="AG21" s="54" t="s">
        <v>113</v>
      </c>
    </row>
    <row r="22" spans="27:35" ht="12.75">
      <c r="AA22" s="55">
        <v>0</v>
      </c>
      <c r="AB22" s="55">
        <f aca="true" t="shared" si="0" ref="AB22:AB53">AA22*$AB$20</f>
        <v>0</v>
      </c>
      <c r="AC22" s="55">
        <f aca="true" t="shared" si="1" ref="AC22:AC53">ROUND(AB22/$AB$17,0)</f>
        <v>0</v>
      </c>
      <c r="AD22" s="61">
        <f aca="true" t="shared" si="2" ref="AD22:AD29">$AB$13*COS(2*PI()*$AB$12*AB22)</f>
        <v>20</v>
      </c>
      <c r="AE22" s="61">
        <f>IF(AD22&lt;0,0,AD22)</f>
        <v>20</v>
      </c>
      <c r="AF22" s="61">
        <f>IF($AB$15=0,AE22,$AB$13*EXP(-AB22/($AB$16*$AB$15)))</f>
        <v>20</v>
      </c>
      <c r="AG22" s="61">
        <f>IF(AE22&gt;AF22,AE22,AF22)</f>
        <v>20</v>
      </c>
      <c r="AH22" s="59"/>
      <c r="AI22" s="68"/>
    </row>
    <row r="23" spans="27:35" ht="12.75">
      <c r="AA23" s="55">
        <v>1</v>
      </c>
      <c r="AB23" s="55">
        <f t="shared" si="0"/>
        <v>0.0002</v>
      </c>
      <c r="AC23" s="55">
        <f t="shared" si="1"/>
        <v>0</v>
      </c>
      <c r="AD23" s="61">
        <f t="shared" si="2"/>
        <v>19.960534568565432</v>
      </c>
      <c r="AE23" s="61">
        <f aca="true" t="shared" si="3" ref="AE23:AE86">IF(AD23&lt;0,0,AD23)</f>
        <v>19.960534568565432</v>
      </c>
      <c r="AF23" s="61">
        <f aca="true" t="shared" si="4" ref="AF23:AF86">IF($AB$15=0,AE23,$AB$13*EXP(-AB23/($AB$16*$AB$15)))</f>
        <v>19.960534568565432</v>
      </c>
      <c r="AG23" s="61">
        <f aca="true" t="shared" si="5" ref="AG23:AG30">IF(AE23&gt;AF23,AE23,AF23)</f>
        <v>19.960534568565432</v>
      </c>
      <c r="AH23" s="59"/>
      <c r="AI23" s="68"/>
    </row>
    <row r="24" spans="27:35" ht="12.75">
      <c r="AA24" s="55">
        <v>2</v>
      </c>
      <c r="AB24" s="55">
        <f t="shared" si="0"/>
        <v>0.0004</v>
      </c>
      <c r="AC24" s="55">
        <f t="shared" si="1"/>
        <v>0</v>
      </c>
      <c r="AD24" s="61">
        <f t="shared" si="2"/>
        <v>19.842294026289558</v>
      </c>
      <c r="AE24" s="61">
        <f t="shared" si="3"/>
        <v>19.842294026289558</v>
      </c>
      <c r="AF24" s="61">
        <f t="shared" si="4"/>
        <v>19.842294026289558</v>
      </c>
      <c r="AG24" s="61">
        <f t="shared" si="5"/>
        <v>19.842294026289558</v>
      </c>
      <c r="AH24" s="59"/>
      <c r="AI24" s="68"/>
    </row>
    <row r="25" spans="27:35" ht="12.75">
      <c r="AA25" s="55">
        <v>3</v>
      </c>
      <c r="AB25" s="55">
        <f t="shared" si="0"/>
        <v>0.0006000000000000001</v>
      </c>
      <c r="AC25" s="55">
        <f t="shared" si="1"/>
        <v>0</v>
      </c>
      <c r="AD25" s="61">
        <f t="shared" si="2"/>
        <v>19.645745014573773</v>
      </c>
      <c r="AE25" s="61">
        <f t="shared" si="3"/>
        <v>19.645745014573773</v>
      </c>
      <c r="AF25" s="61">
        <f t="shared" si="4"/>
        <v>19.645745014573773</v>
      </c>
      <c r="AG25" s="61">
        <f t="shared" si="5"/>
        <v>19.645745014573773</v>
      </c>
      <c r="AH25" s="59"/>
      <c r="AI25" s="68"/>
    </row>
    <row r="26" spans="27:35" ht="12.75">
      <c r="AA26" s="55">
        <v>4</v>
      </c>
      <c r="AB26" s="55">
        <f t="shared" si="0"/>
        <v>0.0008</v>
      </c>
      <c r="AC26" s="55">
        <f t="shared" si="1"/>
        <v>0</v>
      </c>
      <c r="AD26" s="61">
        <f t="shared" si="2"/>
        <v>19.37166322257262</v>
      </c>
      <c r="AE26" s="61">
        <f t="shared" si="3"/>
        <v>19.37166322257262</v>
      </c>
      <c r="AF26" s="61">
        <f t="shared" si="4"/>
        <v>19.37166322257262</v>
      </c>
      <c r="AG26" s="61">
        <f t="shared" si="5"/>
        <v>19.37166322257262</v>
      </c>
      <c r="AH26" s="59"/>
      <c r="AI26" s="68"/>
    </row>
    <row r="27" spans="27:35" ht="12.75">
      <c r="AA27" s="55">
        <v>5</v>
      </c>
      <c r="AB27" s="55">
        <f t="shared" si="0"/>
        <v>0.001</v>
      </c>
      <c r="AC27" s="55">
        <f t="shared" si="1"/>
        <v>0</v>
      </c>
      <c r="AD27" s="61">
        <f t="shared" si="2"/>
        <v>19.02113032590307</v>
      </c>
      <c r="AE27" s="61">
        <f t="shared" si="3"/>
        <v>19.02113032590307</v>
      </c>
      <c r="AF27" s="61">
        <f t="shared" si="4"/>
        <v>19.02113032590307</v>
      </c>
      <c r="AG27" s="61">
        <f t="shared" si="5"/>
        <v>19.02113032590307</v>
      </c>
      <c r="AH27" s="59"/>
      <c r="AI27" s="68"/>
    </row>
    <row r="28" spans="27:35" ht="12.75">
      <c r="AA28" s="55">
        <v>6</v>
      </c>
      <c r="AB28" s="55">
        <f t="shared" si="0"/>
        <v>0.0012000000000000001</v>
      </c>
      <c r="AC28" s="55">
        <f t="shared" si="1"/>
        <v>0</v>
      </c>
      <c r="AD28" s="61">
        <f t="shared" si="2"/>
        <v>18.595529717765025</v>
      </c>
      <c r="AE28" s="61">
        <f t="shared" si="3"/>
        <v>18.595529717765025</v>
      </c>
      <c r="AF28" s="61">
        <f t="shared" si="4"/>
        <v>18.595529717765025</v>
      </c>
      <c r="AG28" s="61">
        <f t="shared" si="5"/>
        <v>18.595529717765025</v>
      </c>
      <c r="AH28" s="59"/>
      <c r="AI28" s="68"/>
    </row>
    <row r="29" spans="27:35" ht="12.75">
      <c r="AA29" s="55">
        <v>7</v>
      </c>
      <c r="AB29" s="55">
        <f t="shared" si="0"/>
        <v>0.0014</v>
      </c>
      <c r="AC29" s="55">
        <f t="shared" si="1"/>
        <v>0</v>
      </c>
      <c r="AD29" s="61">
        <f t="shared" si="2"/>
        <v>18.096541049320393</v>
      </c>
      <c r="AE29" s="61">
        <f t="shared" si="3"/>
        <v>18.096541049320393</v>
      </c>
      <c r="AF29" s="61">
        <f t="shared" si="4"/>
        <v>18.096541049320393</v>
      </c>
      <c r="AG29" s="61">
        <f t="shared" si="5"/>
        <v>18.096541049320393</v>
      </c>
      <c r="AH29" s="59"/>
      <c r="AI29" s="68"/>
    </row>
    <row r="30" spans="27:35" ht="12.75">
      <c r="AA30" s="55">
        <v>8</v>
      </c>
      <c r="AB30" s="55">
        <f t="shared" si="0"/>
        <v>0.0016</v>
      </c>
      <c r="AC30" s="55">
        <f t="shared" si="1"/>
        <v>0</v>
      </c>
      <c r="AD30" s="61">
        <f aca="true" t="shared" si="6" ref="AD30:AD93">$AB$13*COS(2*PI()*$AB$12*AB30)</f>
        <v>17.526133600877273</v>
      </c>
      <c r="AE30" s="61">
        <f t="shared" si="3"/>
        <v>17.526133600877273</v>
      </c>
      <c r="AF30" s="61">
        <f t="shared" si="4"/>
        <v>17.526133600877273</v>
      </c>
      <c r="AG30" s="61">
        <f t="shared" si="5"/>
        <v>17.526133600877273</v>
      </c>
      <c r="AH30" s="59"/>
      <c r="AI30" s="68"/>
    </row>
    <row r="31" spans="27:35" ht="12.75">
      <c r="AA31" s="55">
        <v>9</v>
      </c>
      <c r="AB31" s="55">
        <f t="shared" si="0"/>
        <v>0.0018000000000000002</v>
      </c>
      <c r="AC31" s="55">
        <f t="shared" si="1"/>
        <v>0</v>
      </c>
      <c r="AD31" s="61">
        <f t="shared" si="6"/>
        <v>16.8865585100403</v>
      </c>
      <c r="AE31" s="61">
        <f t="shared" si="3"/>
        <v>16.8865585100403</v>
      </c>
      <c r="AF31" s="61">
        <f t="shared" si="4"/>
        <v>16.8865585100403</v>
      </c>
      <c r="AG31" s="61">
        <f aca="true" t="shared" si="7" ref="AG31:AG94">IF(AE31&gt;AF31,AE31,AF31)</f>
        <v>16.8865585100403</v>
      </c>
      <c r="AH31" s="59"/>
      <c r="AI31" s="68"/>
    </row>
    <row r="32" spans="27:35" ht="12.75">
      <c r="AA32" s="55">
        <v>10</v>
      </c>
      <c r="AB32" s="55">
        <f t="shared" si="0"/>
        <v>0.002</v>
      </c>
      <c r="AC32" s="55">
        <f t="shared" si="1"/>
        <v>0</v>
      </c>
      <c r="AD32" s="61">
        <f t="shared" si="6"/>
        <v>16.18033988749895</v>
      </c>
      <c r="AE32" s="61">
        <f t="shared" si="3"/>
        <v>16.18033988749895</v>
      </c>
      <c r="AF32" s="61">
        <f t="shared" si="4"/>
        <v>16.18033988749895</v>
      </c>
      <c r="AG32" s="61">
        <f t="shared" si="7"/>
        <v>16.18033988749895</v>
      </c>
      <c r="AH32" s="59"/>
      <c r="AI32" s="68"/>
    </row>
    <row r="33" spans="27:35" ht="12.75">
      <c r="AA33" s="55">
        <v>11</v>
      </c>
      <c r="AB33" s="55">
        <f t="shared" si="0"/>
        <v>0.0022</v>
      </c>
      <c r="AC33" s="55">
        <f t="shared" si="1"/>
        <v>0</v>
      </c>
      <c r="AD33" s="61">
        <f t="shared" si="6"/>
        <v>15.410264855515782</v>
      </c>
      <c r="AE33" s="61">
        <f t="shared" si="3"/>
        <v>15.410264855515782</v>
      </c>
      <c r="AF33" s="61">
        <f t="shared" si="4"/>
        <v>15.410264855515782</v>
      </c>
      <c r="AG33" s="61">
        <f t="shared" si="7"/>
        <v>15.410264855515782</v>
      </c>
      <c r="AH33" s="59"/>
      <c r="AI33" s="68"/>
    </row>
    <row r="34" spans="27:35" ht="12.75">
      <c r="AA34" s="55">
        <v>12</v>
      </c>
      <c r="AB34" s="55">
        <f t="shared" si="0"/>
        <v>0.0024000000000000002</v>
      </c>
      <c r="AC34" s="55">
        <f t="shared" si="1"/>
        <v>0</v>
      </c>
      <c r="AD34" s="61">
        <f t="shared" si="6"/>
        <v>14.579372548428232</v>
      </c>
      <c r="AE34" s="61">
        <f t="shared" si="3"/>
        <v>14.579372548428232</v>
      </c>
      <c r="AF34" s="61">
        <f t="shared" si="4"/>
        <v>14.579372548428232</v>
      </c>
      <c r="AG34" s="61">
        <f t="shared" si="7"/>
        <v>14.579372548428232</v>
      </c>
      <c r="AH34" s="59"/>
      <c r="AI34" s="68"/>
    </row>
    <row r="35" spans="27:35" ht="12.75">
      <c r="AA35" s="55">
        <v>13</v>
      </c>
      <c r="AB35" s="55">
        <f t="shared" si="0"/>
        <v>0.0026000000000000003</v>
      </c>
      <c r="AC35" s="55">
        <f t="shared" si="1"/>
        <v>0</v>
      </c>
      <c r="AD35" s="61">
        <f t="shared" si="6"/>
        <v>13.690942118573773</v>
      </c>
      <c r="AE35" s="61">
        <f t="shared" si="3"/>
        <v>13.690942118573773</v>
      </c>
      <c r="AF35" s="61">
        <f t="shared" si="4"/>
        <v>13.690942118573773</v>
      </c>
      <c r="AG35" s="61">
        <f t="shared" si="7"/>
        <v>13.690942118573773</v>
      </c>
      <c r="AH35" s="59"/>
      <c r="AI35" s="68"/>
    </row>
    <row r="36" spans="27:35" ht="12.75">
      <c r="AA36" s="55">
        <v>14</v>
      </c>
      <c r="AB36" s="55">
        <f t="shared" si="0"/>
        <v>0.0028</v>
      </c>
      <c r="AC36" s="55">
        <f t="shared" si="1"/>
        <v>0</v>
      </c>
      <c r="AD36" s="61">
        <f t="shared" si="6"/>
        <v>12.748479794973795</v>
      </c>
      <c r="AE36" s="61">
        <f t="shared" si="3"/>
        <v>12.748479794973795</v>
      </c>
      <c r="AF36" s="61">
        <f t="shared" si="4"/>
        <v>12.748479794973795</v>
      </c>
      <c r="AG36" s="61">
        <f t="shared" si="7"/>
        <v>12.748479794973795</v>
      </c>
      <c r="AH36" s="59"/>
      <c r="AI36" s="68"/>
    </row>
    <row r="37" spans="27:35" ht="12.75">
      <c r="AA37" s="55">
        <v>15</v>
      </c>
      <c r="AB37" s="55">
        <f t="shared" si="0"/>
        <v>0.003</v>
      </c>
      <c r="AC37" s="55">
        <f t="shared" si="1"/>
        <v>0</v>
      </c>
      <c r="AD37" s="61">
        <f t="shared" si="6"/>
        <v>11.75570504584946</v>
      </c>
      <c r="AE37" s="61">
        <f t="shared" si="3"/>
        <v>11.75570504584946</v>
      </c>
      <c r="AF37" s="61">
        <f t="shared" si="4"/>
        <v>11.75570504584946</v>
      </c>
      <c r="AG37" s="61">
        <f t="shared" si="7"/>
        <v>11.75570504584946</v>
      </c>
      <c r="AH37" s="59"/>
      <c r="AI37" s="68"/>
    </row>
    <row r="38" spans="27:35" ht="12.75">
      <c r="AA38" s="55">
        <v>16</v>
      </c>
      <c r="AB38" s="55">
        <f t="shared" si="0"/>
        <v>0.0032</v>
      </c>
      <c r="AC38" s="55">
        <f t="shared" si="1"/>
        <v>0</v>
      </c>
      <c r="AD38" s="61">
        <f t="shared" si="6"/>
        <v>10.716535899579931</v>
      </c>
      <c r="AE38" s="61">
        <f t="shared" si="3"/>
        <v>10.716535899579931</v>
      </c>
      <c r="AF38" s="61">
        <f t="shared" si="4"/>
        <v>10.716535899579931</v>
      </c>
      <c r="AG38" s="61">
        <f t="shared" si="7"/>
        <v>10.716535899579931</v>
      </c>
      <c r="AH38" s="59"/>
      <c r="AI38" s="68"/>
    </row>
    <row r="39" spans="27:35" ht="12.75">
      <c r="AA39" s="55">
        <v>17</v>
      </c>
      <c r="AB39" s="55">
        <f t="shared" si="0"/>
        <v>0.0034000000000000002</v>
      </c>
      <c r="AC39" s="55">
        <f t="shared" si="1"/>
        <v>0</v>
      </c>
      <c r="AD39" s="61">
        <f t="shared" si="6"/>
        <v>9.635073482034302</v>
      </c>
      <c r="AE39" s="61">
        <f t="shared" si="3"/>
        <v>9.635073482034302</v>
      </c>
      <c r="AF39" s="61">
        <f t="shared" si="4"/>
        <v>9.635073482034302</v>
      </c>
      <c r="AG39" s="61">
        <f t="shared" si="7"/>
        <v>9.635073482034302</v>
      </c>
      <c r="AH39" s="59"/>
      <c r="AI39" s="68"/>
    </row>
    <row r="40" spans="27:35" ht="12.75">
      <c r="AA40" s="55">
        <v>18</v>
      </c>
      <c r="AB40" s="55">
        <f t="shared" si="0"/>
        <v>0.0036000000000000003</v>
      </c>
      <c r="AC40" s="55">
        <f t="shared" si="1"/>
        <v>0</v>
      </c>
      <c r="AD40" s="61">
        <f t="shared" si="6"/>
        <v>8.515585831301449</v>
      </c>
      <c r="AE40" s="61">
        <f t="shared" si="3"/>
        <v>8.515585831301449</v>
      </c>
      <c r="AF40" s="61">
        <f t="shared" si="4"/>
        <v>8.515585831301449</v>
      </c>
      <c r="AG40" s="61">
        <f t="shared" si="7"/>
        <v>8.515585831301449</v>
      </c>
      <c r="AH40" s="59"/>
      <c r="AI40" s="68"/>
    </row>
    <row r="41" spans="27:35" ht="12.75">
      <c r="AA41" s="55">
        <v>19</v>
      </c>
      <c r="AB41" s="55">
        <f t="shared" si="0"/>
        <v>0.0038</v>
      </c>
      <c r="AC41" s="55">
        <f t="shared" si="1"/>
        <v>0</v>
      </c>
      <c r="AD41" s="61">
        <f t="shared" si="6"/>
        <v>7.3624910536935575</v>
      </c>
      <c r="AE41" s="61">
        <f t="shared" si="3"/>
        <v>7.3624910536935575</v>
      </c>
      <c r="AF41" s="61">
        <f t="shared" si="4"/>
        <v>7.3624910536935575</v>
      </c>
      <c r="AG41" s="61">
        <f t="shared" si="7"/>
        <v>7.3624910536935575</v>
      </c>
      <c r="AH41" s="59"/>
      <c r="AI41" s="68"/>
    </row>
    <row r="42" spans="27:35" ht="12.75">
      <c r="AA42" s="55">
        <v>20</v>
      </c>
      <c r="AB42" s="55">
        <f t="shared" si="0"/>
        <v>0.004</v>
      </c>
      <c r="AC42" s="55">
        <f t="shared" si="1"/>
        <v>0</v>
      </c>
      <c r="AD42" s="61">
        <f t="shared" si="6"/>
        <v>6.180339887498949</v>
      </c>
      <c r="AE42" s="61">
        <f t="shared" si="3"/>
        <v>6.180339887498949</v>
      </c>
      <c r="AF42" s="61">
        <f t="shared" si="4"/>
        <v>6.180339887498949</v>
      </c>
      <c r="AG42" s="61">
        <f t="shared" si="7"/>
        <v>6.180339887498949</v>
      </c>
      <c r="AH42" s="59"/>
      <c r="AI42" s="68"/>
    </row>
    <row r="43" spans="27:35" ht="12.75">
      <c r="AA43" s="55">
        <v>21</v>
      </c>
      <c r="AB43" s="55">
        <f t="shared" si="0"/>
        <v>0.004200000000000001</v>
      </c>
      <c r="AC43" s="55">
        <f t="shared" si="1"/>
        <v>0</v>
      </c>
      <c r="AD43" s="61">
        <f t="shared" si="6"/>
        <v>4.973797743297091</v>
      </c>
      <c r="AE43" s="61">
        <f t="shared" si="3"/>
        <v>4.973797743297091</v>
      </c>
      <c r="AF43" s="61">
        <f t="shared" si="4"/>
        <v>4.973797743297091</v>
      </c>
      <c r="AG43" s="61">
        <f t="shared" si="7"/>
        <v>4.973797743297091</v>
      </c>
      <c r="AH43" s="59"/>
      <c r="AI43" s="68"/>
    </row>
    <row r="44" spans="27:35" ht="12.75">
      <c r="AA44" s="55">
        <v>22</v>
      </c>
      <c r="AB44" s="55">
        <f t="shared" si="0"/>
        <v>0.0044</v>
      </c>
      <c r="AC44" s="55">
        <f t="shared" si="1"/>
        <v>0</v>
      </c>
      <c r="AD44" s="61">
        <f t="shared" si="6"/>
        <v>3.7476262917144902</v>
      </c>
      <c r="AE44" s="61">
        <f t="shared" si="3"/>
        <v>3.7476262917144902</v>
      </c>
      <c r="AF44" s="61">
        <f t="shared" si="4"/>
        <v>3.7476262917144902</v>
      </c>
      <c r="AG44" s="61">
        <f t="shared" si="7"/>
        <v>3.7476262917144902</v>
      </c>
      <c r="AH44" s="59"/>
      <c r="AI44" s="68"/>
    </row>
    <row r="45" spans="27:35" ht="12.75">
      <c r="AA45" s="55">
        <v>23</v>
      </c>
      <c r="AB45" s="55">
        <f t="shared" si="0"/>
        <v>0.0046</v>
      </c>
      <c r="AC45" s="55">
        <f t="shared" si="1"/>
        <v>0</v>
      </c>
      <c r="AD45" s="61">
        <f t="shared" si="6"/>
        <v>2.506664671286085</v>
      </c>
      <c r="AE45" s="61">
        <f t="shared" si="3"/>
        <v>2.506664671286085</v>
      </c>
      <c r="AF45" s="61">
        <f t="shared" si="4"/>
        <v>2.506664671286085</v>
      </c>
      <c r="AG45" s="61">
        <f t="shared" si="7"/>
        <v>2.506664671286085</v>
      </c>
      <c r="AH45" s="59"/>
      <c r="AI45" s="68"/>
    </row>
    <row r="46" spans="27:35" ht="12.75">
      <c r="AA46" s="55">
        <v>24</v>
      </c>
      <c r="AB46" s="55">
        <f t="shared" si="0"/>
        <v>0.0048000000000000004</v>
      </c>
      <c r="AC46" s="55">
        <f t="shared" si="1"/>
        <v>0</v>
      </c>
      <c r="AD46" s="61">
        <f t="shared" si="6"/>
        <v>1.255810390586266</v>
      </c>
      <c r="AE46" s="61">
        <f t="shared" si="3"/>
        <v>1.255810390586266</v>
      </c>
      <c r="AF46" s="61">
        <f t="shared" si="4"/>
        <v>1.255810390586266</v>
      </c>
      <c r="AG46" s="61">
        <f t="shared" si="7"/>
        <v>1.255810390586266</v>
      </c>
      <c r="AH46" s="59"/>
      <c r="AI46" s="68"/>
    </row>
    <row r="47" spans="27:35" ht="12.75">
      <c r="AA47" s="55">
        <v>25</v>
      </c>
      <c r="AB47" s="55">
        <f t="shared" si="0"/>
        <v>0.005</v>
      </c>
      <c r="AC47" s="55">
        <f t="shared" si="1"/>
        <v>0</v>
      </c>
      <c r="AD47" s="61">
        <f t="shared" si="6"/>
        <v>1.22514845490862E-15</v>
      </c>
      <c r="AE47" s="61">
        <f t="shared" si="3"/>
        <v>1.22514845490862E-15</v>
      </c>
      <c r="AF47" s="61">
        <f t="shared" si="4"/>
        <v>1.22514845490862E-15</v>
      </c>
      <c r="AG47" s="61">
        <f t="shared" si="7"/>
        <v>1.22514845490862E-15</v>
      </c>
      <c r="AH47" s="59"/>
      <c r="AI47" s="68"/>
    </row>
    <row r="48" spans="27:35" ht="12.75">
      <c r="AA48" s="55">
        <v>26</v>
      </c>
      <c r="AB48" s="55">
        <f t="shared" si="0"/>
        <v>0.005200000000000001</v>
      </c>
      <c r="AC48" s="55">
        <f t="shared" si="1"/>
        <v>0</v>
      </c>
      <c r="AD48" s="61">
        <f t="shared" si="6"/>
        <v>-1.2558103905862725</v>
      </c>
      <c r="AE48" s="61">
        <f t="shared" si="3"/>
        <v>0</v>
      </c>
      <c r="AF48" s="61">
        <f t="shared" si="4"/>
        <v>0</v>
      </c>
      <c r="AG48" s="61">
        <f t="shared" si="7"/>
        <v>0</v>
      </c>
      <c r="AH48" s="59"/>
      <c r="AI48" s="68"/>
    </row>
    <row r="49" spans="27:35" ht="12.75">
      <c r="AA49" s="55">
        <v>27</v>
      </c>
      <c r="AB49" s="55">
        <f t="shared" si="0"/>
        <v>0.0054</v>
      </c>
      <c r="AC49" s="55">
        <f t="shared" si="1"/>
        <v>0</v>
      </c>
      <c r="AD49" s="61">
        <f t="shared" si="6"/>
        <v>-2.5066646712860874</v>
      </c>
      <c r="AE49" s="61">
        <f t="shared" si="3"/>
        <v>0</v>
      </c>
      <c r="AF49" s="61">
        <f t="shared" si="4"/>
        <v>0</v>
      </c>
      <c r="AG49" s="61">
        <f t="shared" si="7"/>
        <v>0</v>
      </c>
      <c r="AH49" s="59"/>
      <c r="AI49" s="68"/>
    </row>
    <row r="50" spans="27:35" ht="12.75">
      <c r="AA50" s="55">
        <v>28</v>
      </c>
      <c r="AB50" s="55">
        <f t="shared" si="0"/>
        <v>0.0056</v>
      </c>
      <c r="AC50" s="55">
        <f t="shared" si="1"/>
        <v>0</v>
      </c>
      <c r="AD50" s="61">
        <f t="shared" si="6"/>
        <v>-3.747626291714492</v>
      </c>
      <c r="AE50" s="61">
        <f t="shared" si="3"/>
        <v>0</v>
      </c>
      <c r="AF50" s="61">
        <f t="shared" si="4"/>
        <v>0</v>
      </c>
      <c r="AG50" s="61">
        <f t="shared" si="7"/>
        <v>0</v>
      </c>
      <c r="AH50" s="59"/>
      <c r="AI50" s="68"/>
    </row>
    <row r="51" spans="27:35" ht="12.75">
      <c r="AA51" s="55">
        <v>29</v>
      </c>
      <c r="AB51" s="55">
        <f t="shared" si="0"/>
        <v>0.0058000000000000005</v>
      </c>
      <c r="AC51" s="55">
        <f t="shared" si="1"/>
        <v>0</v>
      </c>
      <c r="AD51" s="61">
        <f t="shared" si="6"/>
        <v>-4.973797743297097</v>
      </c>
      <c r="AE51" s="61">
        <f t="shared" si="3"/>
        <v>0</v>
      </c>
      <c r="AF51" s="61">
        <f t="shared" si="4"/>
        <v>0</v>
      </c>
      <c r="AG51" s="61">
        <f t="shared" si="7"/>
        <v>0</v>
      </c>
      <c r="AH51" s="59"/>
      <c r="AI51" s="68"/>
    </row>
    <row r="52" spans="27:35" ht="12.75">
      <c r="AA52" s="55">
        <v>30</v>
      </c>
      <c r="AB52" s="55">
        <f t="shared" si="0"/>
        <v>0.006</v>
      </c>
      <c r="AC52" s="55">
        <f t="shared" si="1"/>
        <v>0</v>
      </c>
      <c r="AD52" s="61">
        <f t="shared" si="6"/>
        <v>-6.180339887498951</v>
      </c>
      <c r="AE52" s="61">
        <f t="shared" si="3"/>
        <v>0</v>
      </c>
      <c r="AF52" s="61">
        <f t="shared" si="4"/>
        <v>0</v>
      </c>
      <c r="AG52" s="61">
        <f t="shared" si="7"/>
        <v>0</v>
      </c>
      <c r="AH52" s="59"/>
      <c r="AI52" s="68"/>
    </row>
    <row r="53" spans="27:35" ht="12.75">
      <c r="AA53" s="55">
        <v>31</v>
      </c>
      <c r="AB53" s="55">
        <f t="shared" si="0"/>
        <v>0.006200000000000001</v>
      </c>
      <c r="AC53" s="55">
        <f t="shared" si="1"/>
        <v>0</v>
      </c>
      <c r="AD53" s="61">
        <f t="shared" si="6"/>
        <v>-7.362491053693564</v>
      </c>
      <c r="AE53" s="61">
        <f t="shared" si="3"/>
        <v>0</v>
      </c>
      <c r="AF53" s="61">
        <f t="shared" si="4"/>
        <v>0</v>
      </c>
      <c r="AG53" s="61">
        <f t="shared" si="7"/>
        <v>0</v>
      </c>
      <c r="AH53" s="59"/>
      <c r="AI53" s="68"/>
    </row>
    <row r="54" spans="27:35" ht="12.75">
      <c r="AA54" s="55">
        <v>32</v>
      </c>
      <c r="AB54" s="55">
        <f aca="true" t="shared" si="8" ref="AB54:AB85">AA54*$AB$20</f>
        <v>0.0064</v>
      </c>
      <c r="AC54" s="55">
        <f aca="true" t="shared" si="9" ref="AC54:AC85">ROUND(AB54/$AB$17,0)</f>
        <v>0</v>
      </c>
      <c r="AD54" s="61">
        <f t="shared" si="6"/>
        <v>-8.515585831301454</v>
      </c>
      <c r="AE54" s="61">
        <f t="shared" si="3"/>
        <v>0</v>
      </c>
      <c r="AF54" s="61">
        <f t="shared" si="4"/>
        <v>0</v>
      </c>
      <c r="AG54" s="61">
        <f t="shared" si="7"/>
        <v>0</v>
      </c>
      <c r="AH54" s="59"/>
      <c r="AI54" s="68"/>
    </row>
    <row r="55" spans="27:35" ht="12.75">
      <c r="AA55" s="55">
        <v>33</v>
      </c>
      <c r="AB55" s="55">
        <f t="shared" si="8"/>
        <v>0.0066</v>
      </c>
      <c r="AC55" s="55">
        <f t="shared" si="9"/>
        <v>0</v>
      </c>
      <c r="AD55" s="61">
        <f t="shared" si="6"/>
        <v>-9.635073482034308</v>
      </c>
      <c r="AE55" s="61">
        <f t="shared" si="3"/>
        <v>0</v>
      </c>
      <c r="AF55" s="61">
        <f t="shared" si="4"/>
        <v>0</v>
      </c>
      <c r="AG55" s="61">
        <f t="shared" si="7"/>
        <v>0</v>
      </c>
      <c r="AH55" s="59"/>
      <c r="AI55" s="68"/>
    </row>
    <row r="56" spans="27:35" ht="12.75">
      <c r="AA56" s="55">
        <v>34</v>
      </c>
      <c r="AB56" s="55">
        <f t="shared" si="8"/>
        <v>0.0068000000000000005</v>
      </c>
      <c r="AC56" s="55">
        <f t="shared" si="9"/>
        <v>0</v>
      </c>
      <c r="AD56" s="61">
        <f t="shared" si="6"/>
        <v>-10.716535899579938</v>
      </c>
      <c r="AE56" s="61">
        <f t="shared" si="3"/>
        <v>0</v>
      </c>
      <c r="AF56" s="61">
        <f t="shared" si="4"/>
        <v>0</v>
      </c>
      <c r="AG56" s="61">
        <f t="shared" si="7"/>
        <v>0</v>
      </c>
      <c r="AH56" s="59"/>
      <c r="AI56" s="68"/>
    </row>
    <row r="57" spans="27:35" ht="12.75">
      <c r="AA57" s="55">
        <v>35</v>
      </c>
      <c r="AB57" s="55">
        <f t="shared" si="8"/>
        <v>0.007</v>
      </c>
      <c r="AC57" s="55">
        <f t="shared" si="9"/>
        <v>0</v>
      </c>
      <c r="AD57" s="61">
        <f t="shared" si="6"/>
        <v>-11.75570504584946</v>
      </c>
      <c r="AE57" s="61">
        <f t="shared" si="3"/>
        <v>0</v>
      </c>
      <c r="AF57" s="61">
        <f t="shared" si="4"/>
        <v>0</v>
      </c>
      <c r="AG57" s="61">
        <f t="shared" si="7"/>
        <v>0</v>
      </c>
      <c r="AH57" s="59"/>
      <c r="AI57" s="68"/>
    </row>
    <row r="58" spans="27:35" ht="12.75">
      <c r="AA58" s="55">
        <v>36</v>
      </c>
      <c r="AB58" s="55">
        <f t="shared" si="8"/>
        <v>0.007200000000000001</v>
      </c>
      <c r="AC58" s="55">
        <f t="shared" si="9"/>
        <v>0</v>
      </c>
      <c r="AD58" s="61">
        <f t="shared" si="6"/>
        <v>-12.748479794973802</v>
      </c>
      <c r="AE58" s="61">
        <f t="shared" si="3"/>
        <v>0</v>
      </c>
      <c r="AF58" s="61">
        <f t="shared" si="4"/>
        <v>0</v>
      </c>
      <c r="AG58" s="61">
        <f t="shared" si="7"/>
        <v>0</v>
      </c>
      <c r="AH58" s="59"/>
      <c r="AI58" s="68"/>
    </row>
    <row r="59" spans="27:35" ht="12.75">
      <c r="AA59" s="55">
        <v>37</v>
      </c>
      <c r="AB59" s="55">
        <f t="shared" si="8"/>
        <v>0.0074</v>
      </c>
      <c r="AC59" s="55">
        <f t="shared" si="9"/>
        <v>0</v>
      </c>
      <c r="AD59" s="61">
        <f t="shared" si="6"/>
        <v>-13.690942118573775</v>
      </c>
      <c r="AE59" s="61">
        <f t="shared" si="3"/>
        <v>0</v>
      </c>
      <c r="AF59" s="61">
        <f t="shared" si="4"/>
        <v>0</v>
      </c>
      <c r="AG59" s="61">
        <f t="shared" si="7"/>
        <v>0</v>
      </c>
      <c r="AH59" s="59"/>
      <c r="AI59" s="68"/>
    </row>
    <row r="60" spans="27:35" ht="12.75">
      <c r="AA60" s="55">
        <v>38</v>
      </c>
      <c r="AB60" s="55">
        <f t="shared" si="8"/>
        <v>0.0076</v>
      </c>
      <c r="AC60" s="55">
        <f t="shared" si="9"/>
        <v>0</v>
      </c>
      <c r="AD60" s="61">
        <f t="shared" si="6"/>
        <v>-14.579372548428234</v>
      </c>
      <c r="AE60" s="61">
        <f t="shared" si="3"/>
        <v>0</v>
      </c>
      <c r="AF60" s="61">
        <f t="shared" si="4"/>
        <v>0</v>
      </c>
      <c r="AG60" s="61">
        <f t="shared" si="7"/>
        <v>0</v>
      </c>
      <c r="AH60" s="59"/>
      <c r="AI60" s="68"/>
    </row>
    <row r="61" spans="27:35" ht="12.75">
      <c r="AA61" s="55">
        <v>39</v>
      </c>
      <c r="AB61" s="55">
        <f t="shared" si="8"/>
        <v>0.0078000000000000005</v>
      </c>
      <c r="AC61" s="55">
        <f t="shared" si="9"/>
        <v>0</v>
      </c>
      <c r="AD61" s="61">
        <f t="shared" si="6"/>
        <v>-15.410264855515788</v>
      </c>
      <c r="AE61" s="61">
        <f t="shared" si="3"/>
        <v>0</v>
      </c>
      <c r="AF61" s="61">
        <f t="shared" si="4"/>
        <v>0</v>
      </c>
      <c r="AG61" s="61">
        <f t="shared" si="7"/>
        <v>0</v>
      </c>
      <c r="AH61" s="59"/>
      <c r="AI61" s="68"/>
    </row>
    <row r="62" spans="27:35" ht="12.75">
      <c r="AA62" s="55">
        <v>40</v>
      </c>
      <c r="AB62" s="55">
        <f t="shared" si="8"/>
        <v>0.008</v>
      </c>
      <c r="AC62" s="55">
        <f t="shared" si="9"/>
        <v>0</v>
      </c>
      <c r="AD62" s="61">
        <f t="shared" si="6"/>
        <v>-16.180339887498945</v>
      </c>
      <c r="AE62" s="61">
        <f t="shared" si="3"/>
        <v>0</v>
      </c>
      <c r="AF62" s="61">
        <f t="shared" si="4"/>
        <v>0</v>
      </c>
      <c r="AG62" s="61">
        <f t="shared" si="7"/>
        <v>0</v>
      </c>
      <c r="AH62" s="59"/>
      <c r="AI62" s="68"/>
    </row>
    <row r="63" spans="27:35" ht="12.75">
      <c r="AA63" s="55">
        <v>41</v>
      </c>
      <c r="AB63" s="55">
        <f t="shared" si="8"/>
        <v>0.0082</v>
      </c>
      <c r="AC63" s="55">
        <f t="shared" si="9"/>
        <v>0</v>
      </c>
      <c r="AD63" s="61">
        <f t="shared" si="6"/>
        <v>-16.886558510040306</v>
      </c>
      <c r="AE63" s="61">
        <f t="shared" si="3"/>
        <v>0</v>
      </c>
      <c r="AF63" s="61">
        <f t="shared" si="4"/>
        <v>0</v>
      </c>
      <c r="AG63" s="61">
        <f t="shared" si="7"/>
        <v>0</v>
      </c>
      <c r="AH63" s="59"/>
      <c r="AI63" s="68"/>
    </row>
    <row r="64" spans="27:35" ht="12.75">
      <c r="AA64" s="55">
        <v>42</v>
      </c>
      <c r="AB64" s="55">
        <f t="shared" si="8"/>
        <v>0.008400000000000001</v>
      </c>
      <c r="AC64" s="55">
        <f t="shared" si="9"/>
        <v>0</v>
      </c>
      <c r="AD64" s="61">
        <f t="shared" si="6"/>
        <v>-17.526133600877277</v>
      </c>
      <c r="AE64" s="61">
        <f t="shared" si="3"/>
        <v>0</v>
      </c>
      <c r="AF64" s="61">
        <f t="shared" si="4"/>
        <v>0</v>
      </c>
      <c r="AG64" s="61">
        <f t="shared" si="7"/>
        <v>0</v>
      </c>
      <c r="AH64" s="59"/>
      <c r="AI64" s="68"/>
    </row>
    <row r="65" spans="27:35" ht="12.75">
      <c r="AA65" s="55">
        <v>43</v>
      </c>
      <c r="AB65" s="55">
        <f t="shared" si="8"/>
        <v>0.0086</v>
      </c>
      <c r="AC65" s="55">
        <f t="shared" si="9"/>
        <v>0</v>
      </c>
      <c r="AD65" s="61">
        <f t="shared" si="6"/>
        <v>-18.096541049320393</v>
      </c>
      <c r="AE65" s="61">
        <f t="shared" si="3"/>
        <v>0</v>
      </c>
      <c r="AF65" s="61">
        <f t="shared" si="4"/>
        <v>0</v>
      </c>
      <c r="AG65" s="61">
        <f t="shared" si="7"/>
        <v>0</v>
      </c>
      <c r="AH65" s="59"/>
      <c r="AI65" s="68"/>
    </row>
    <row r="66" spans="27:35" ht="12.75">
      <c r="AA66" s="55">
        <v>44</v>
      </c>
      <c r="AB66" s="55">
        <f t="shared" si="8"/>
        <v>0.0088</v>
      </c>
      <c r="AC66" s="55">
        <f t="shared" si="9"/>
        <v>0</v>
      </c>
      <c r="AD66" s="61">
        <f t="shared" si="6"/>
        <v>-18.59552971776503</v>
      </c>
      <c r="AE66" s="61">
        <f t="shared" si="3"/>
        <v>0</v>
      </c>
      <c r="AF66" s="61">
        <f t="shared" si="4"/>
        <v>0</v>
      </c>
      <c r="AG66" s="61">
        <f t="shared" si="7"/>
        <v>0</v>
      </c>
      <c r="AH66" s="59"/>
      <c r="AI66" s="68"/>
    </row>
    <row r="67" spans="27:35" ht="12.75">
      <c r="AA67" s="55">
        <v>45</v>
      </c>
      <c r="AB67" s="55">
        <f t="shared" si="8"/>
        <v>0.009000000000000001</v>
      </c>
      <c r="AC67" s="55">
        <f t="shared" si="9"/>
        <v>0</v>
      </c>
      <c r="AD67" s="61">
        <f t="shared" si="6"/>
        <v>-19.021130325903073</v>
      </c>
      <c r="AE67" s="61">
        <f t="shared" si="3"/>
        <v>0</v>
      </c>
      <c r="AF67" s="61">
        <f t="shared" si="4"/>
        <v>0</v>
      </c>
      <c r="AG67" s="61">
        <f t="shared" si="7"/>
        <v>0</v>
      </c>
      <c r="AH67" s="59"/>
      <c r="AI67" s="68"/>
    </row>
    <row r="68" spans="27:35" ht="12.75">
      <c r="AA68" s="55">
        <v>46</v>
      </c>
      <c r="AB68" s="55">
        <f t="shared" si="8"/>
        <v>0.0092</v>
      </c>
      <c r="AC68" s="55">
        <f t="shared" si="9"/>
        <v>0</v>
      </c>
      <c r="AD68" s="61">
        <f t="shared" si="6"/>
        <v>-19.37166322257262</v>
      </c>
      <c r="AE68" s="61">
        <f t="shared" si="3"/>
        <v>0</v>
      </c>
      <c r="AF68" s="61">
        <f t="shared" si="4"/>
        <v>0</v>
      </c>
      <c r="AG68" s="61">
        <f t="shared" si="7"/>
        <v>0</v>
      </c>
      <c r="AH68" s="59"/>
      <c r="AI68" s="68"/>
    </row>
    <row r="69" spans="27:35" ht="12.75">
      <c r="AA69" s="55">
        <v>47</v>
      </c>
      <c r="AB69" s="55">
        <f t="shared" si="8"/>
        <v>0.0094</v>
      </c>
      <c r="AC69" s="55">
        <f t="shared" si="9"/>
        <v>0</v>
      </c>
      <c r="AD69" s="61">
        <f t="shared" si="6"/>
        <v>-19.645745014573773</v>
      </c>
      <c r="AE69" s="61">
        <f t="shared" si="3"/>
        <v>0</v>
      </c>
      <c r="AF69" s="61">
        <f t="shared" si="4"/>
        <v>0</v>
      </c>
      <c r="AG69" s="61">
        <f t="shared" si="7"/>
        <v>0</v>
      </c>
      <c r="AH69" s="59"/>
      <c r="AI69" s="68"/>
    </row>
    <row r="70" spans="27:35" ht="12.75">
      <c r="AA70" s="55">
        <v>48</v>
      </c>
      <c r="AB70" s="55">
        <f t="shared" si="8"/>
        <v>0.009600000000000001</v>
      </c>
      <c r="AC70" s="55">
        <f t="shared" si="9"/>
        <v>0</v>
      </c>
      <c r="AD70" s="61">
        <f t="shared" si="6"/>
        <v>-19.842294026289558</v>
      </c>
      <c r="AE70" s="61">
        <f t="shared" si="3"/>
        <v>0</v>
      </c>
      <c r="AF70" s="61">
        <f t="shared" si="4"/>
        <v>0</v>
      </c>
      <c r="AG70" s="61">
        <f t="shared" si="7"/>
        <v>0</v>
      </c>
      <c r="AH70" s="59"/>
      <c r="AI70" s="68"/>
    </row>
    <row r="71" spans="27:35" ht="12.75">
      <c r="AA71" s="55">
        <v>49</v>
      </c>
      <c r="AB71" s="55">
        <f t="shared" si="8"/>
        <v>0.0098</v>
      </c>
      <c r="AC71" s="55">
        <f t="shared" si="9"/>
        <v>0</v>
      </c>
      <c r="AD71" s="61">
        <f t="shared" si="6"/>
        <v>-19.960534568565432</v>
      </c>
      <c r="AE71" s="61">
        <f t="shared" si="3"/>
        <v>0</v>
      </c>
      <c r="AF71" s="61">
        <f t="shared" si="4"/>
        <v>0</v>
      </c>
      <c r="AG71" s="61">
        <f t="shared" si="7"/>
        <v>0</v>
      </c>
      <c r="AH71" s="59"/>
      <c r="AI71" s="68"/>
    </row>
    <row r="72" spans="27:35" ht="12.75">
      <c r="AA72" s="62">
        <v>50</v>
      </c>
      <c r="AB72" s="62">
        <f t="shared" si="8"/>
        <v>0.01</v>
      </c>
      <c r="AC72" s="62">
        <f t="shared" si="9"/>
        <v>1</v>
      </c>
      <c r="AD72" s="61">
        <f t="shared" si="6"/>
        <v>-20</v>
      </c>
      <c r="AE72" s="61">
        <f t="shared" si="3"/>
        <v>0</v>
      </c>
      <c r="AF72" s="61">
        <f t="shared" si="4"/>
        <v>0</v>
      </c>
      <c r="AG72" s="61">
        <f t="shared" si="7"/>
        <v>0</v>
      </c>
      <c r="AH72" s="59"/>
      <c r="AI72" s="68"/>
    </row>
    <row r="73" spans="27:35" ht="12.75">
      <c r="AA73" s="55">
        <v>51</v>
      </c>
      <c r="AB73" s="55">
        <f t="shared" si="8"/>
        <v>0.0102</v>
      </c>
      <c r="AC73" s="55">
        <f t="shared" si="9"/>
        <v>1</v>
      </c>
      <c r="AD73" s="61">
        <f t="shared" si="6"/>
        <v>-19.960534568565432</v>
      </c>
      <c r="AE73" s="61">
        <f t="shared" si="3"/>
        <v>0</v>
      </c>
      <c r="AF73" s="61">
        <f t="shared" si="4"/>
        <v>0</v>
      </c>
      <c r="AG73" s="61">
        <f t="shared" si="7"/>
        <v>0</v>
      </c>
      <c r="AH73" s="59"/>
      <c r="AI73" s="68"/>
    </row>
    <row r="74" spans="27:35" ht="12.75">
      <c r="AA74" s="55">
        <v>52</v>
      </c>
      <c r="AB74" s="55">
        <f t="shared" si="8"/>
        <v>0.010400000000000001</v>
      </c>
      <c r="AC74" s="55">
        <f t="shared" si="9"/>
        <v>1</v>
      </c>
      <c r="AD74" s="61">
        <f t="shared" si="6"/>
        <v>-19.842294026289554</v>
      </c>
      <c r="AE74" s="61">
        <f t="shared" si="3"/>
        <v>0</v>
      </c>
      <c r="AF74" s="61">
        <f t="shared" si="4"/>
        <v>0</v>
      </c>
      <c r="AG74" s="61">
        <f t="shared" si="7"/>
        <v>0</v>
      </c>
      <c r="AH74" s="59"/>
      <c r="AI74" s="68"/>
    </row>
    <row r="75" spans="27:35" ht="12.75">
      <c r="AA75" s="55">
        <v>53</v>
      </c>
      <c r="AB75" s="55">
        <f t="shared" si="8"/>
        <v>0.0106</v>
      </c>
      <c r="AC75" s="55">
        <f t="shared" si="9"/>
        <v>1</v>
      </c>
      <c r="AD75" s="61">
        <f t="shared" si="6"/>
        <v>-19.645745014573773</v>
      </c>
      <c r="AE75" s="61">
        <f t="shared" si="3"/>
        <v>0</v>
      </c>
      <c r="AF75" s="61">
        <f t="shared" si="4"/>
        <v>0</v>
      </c>
      <c r="AG75" s="61">
        <f t="shared" si="7"/>
        <v>0</v>
      </c>
      <c r="AH75" s="59"/>
      <c r="AI75" s="68"/>
    </row>
    <row r="76" spans="27:35" ht="12.75">
      <c r="AA76" s="55">
        <v>54</v>
      </c>
      <c r="AB76" s="55">
        <f t="shared" si="8"/>
        <v>0.0108</v>
      </c>
      <c r="AC76" s="55">
        <f t="shared" si="9"/>
        <v>1</v>
      </c>
      <c r="AD76" s="61">
        <f t="shared" si="6"/>
        <v>-19.37166322257262</v>
      </c>
      <c r="AE76" s="61">
        <f t="shared" si="3"/>
        <v>0</v>
      </c>
      <c r="AF76" s="61">
        <f t="shared" si="4"/>
        <v>0</v>
      </c>
      <c r="AG76" s="61">
        <f t="shared" si="7"/>
        <v>0</v>
      </c>
      <c r="AH76" s="59"/>
      <c r="AI76" s="68"/>
    </row>
    <row r="77" spans="27:35" ht="12.75">
      <c r="AA77" s="55">
        <v>55</v>
      </c>
      <c r="AB77" s="55">
        <f t="shared" si="8"/>
        <v>0.011000000000000001</v>
      </c>
      <c r="AC77" s="55">
        <f t="shared" si="9"/>
        <v>1</v>
      </c>
      <c r="AD77" s="61">
        <f t="shared" si="6"/>
        <v>-19.02113032590307</v>
      </c>
      <c r="AE77" s="61">
        <f t="shared" si="3"/>
        <v>0</v>
      </c>
      <c r="AF77" s="61">
        <f t="shared" si="4"/>
        <v>0</v>
      </c>
      <c r="AG77" s="61">
        <f t="shared" si="7"/>
        <v>0</v>
      </c>
      <c r="AH77" s="59"/>
      <c r="AI77" s="68"/>
    </row>
    <row r="78" spans="27:35" ht="12.75">
      <c r="AA78" s="55">
        <v>56</v>
      </c>
      <c r="AB78" s="55">
        <f t="shared" si="8"/>
        <v>0.0112</v>
      </c>
      <c r="AC78" s="55">
        <f t="shared" si="9"/>
        <v>1</v>
      </c>
      <c r="AD78" s="61">
        <f t="shared" si="6"/>
        <v>-18.59552971776503</v>
      </c>
      <c r="AE78" s="61">
        <f t="shared" si="3"/>
        <v>0</v>
      </c>
      <c r="AF78" s="61">
        <f t="shared" si="4"/>
        <v>0</v>
      </c>
      <c r="AG78" s="61">
        <f t="shared" si="7"/>
        <v>0</v>
      </c>
      <c r="AH78" s="59"/>
      <c r="AI78" s="68"/>
    </row>
    <row r="79" spans="27:35" ht="12.75">
      <c r="AA79" s="55">
        <v>57</v>
      </c>
      <c r="AB79" s="55">
        <f t="shared" si="8"/>
        <v>0.0114</v>
      </c>
      <c r="AC79" s="55">
        <f t="shared" si="9"/>
        <v>1</v>
      </c>
      <c r="AD79" s="61">
        <f t="shared" si="6"/>
        <v>-18.09654104932039</v>
      </c>
      <c r="AE79" s="61">
        <f t="shared" si="3"/>
        <v>0</v>
      </c>
      <c r="AF79" s="61">
        <f t="shared" si="4"/>
        <v>0</v>
      </c>
      <c r="AG79" s="61">
        <f t="shared" si="7"/>
        <v>0</v>
      </c>
      <c r="AH79" s="59"/>
      <c r="AI79" s="68"/>
    </row>
    <row r="80" spans="27:35" ht="12.75">
      <c r="AA80" s="55">
        <v>58</v>
      </c>
      <c r="AB80" s="55">
        <f t="shared" si="8"/>
        <v>0.011600000000000001</v>
      </c>
      <c r="AC80" s="55">
        <f t="shared" si="9"/>
        <v>1</v>
      </c>
      <c r="AD80" s="61">
        <f t="shared" si="6"/>
        <v>-17.52613360087727</v>
      </c>
      <c r="AE80" s="61">
        <f t="shared" si="3"/>
        <v>0</v>
      </c>
      <c r="AF80" s="61">
        <f t="shared" si="4"/>
        <v>0</v>
      </c>
      <c r="AG80" s="61">
        <f t="shared" si="7"/>
        <v>0</v>
      </c>
      <c r="AH80" s="59"/>
      <c r="AI80" s="68"/>
    </row>
    <row r="81" spans="27:35" ht="12.75">
      <c r="AA81" s="55">
        <v>59</v>
      </c>
      <c r="AB81" s="55">
        <f t="shared" si="8"/>
        <v>0.0118</v>
      </c>
      <c r="AC81" s="55">
        <f t="shared" si="9"/>
        <v>1</v>
      </c>
      <c r="AD81" s="61">
        <f t="shared" si="6"/>
        <v>-16.886558510040302</v>
      </c>
      <c r="AE81" s="61">
        <f t="shared" si="3"/>
        <v>0</v>
      </c>
      <c r="AF81" s="61">
        <f t="shared" si="4"/>
        <v>0</v>
      </c>
      <c r="AG81" s="61">
        <f t="shared" si="7"/>
        <v>0</v>
      </c>
      <c r="AH81" s="59"/>
      <c r="AI81" s="68"/>
    </row>
    <row r="82" spans="27:35" ht="12.75">
      <c r="AA82" s="55">
        <v>60</v>
      </c>
      <c r="AB82" s="55">
        <f t="shared" si="8"/>
        <v>0.012</v>
      </c>
      <c r="AC82" s="55">
        <f t="shared" si="9"/>
        <v>1</v>
      </c>
      <c r="AD82" s="61">
        <f t="shared" si="6"/>
        <v>-16.180339887498945</v>
      </c>
      <c r="AE82" s="61">
        <f t="shared" si="3"/>
        <v>0</v>
      </c>
      <c r="AF82" s="61">
        <f t="shared" si="4"/>
        <v>0</v>
      </c>
      <c r="AG82" s="61">
        <f t="shared" si="7"/>
        <v>0</v>
      </c>
      <c r="AH82" s="59"/>
      <c r="AI82" s="68"/>
    </row>
    <row r="83" spans="27:35" ht="12.75">
      <c r="AA83" s="55">
        <v>61</v>
      </c>
      <c r="AB83" s="55">
        <f t="shared" si="8"/>
        <v>0.0122</v>
      </c>
      <c r="AC83" s="55">
        <f t="shared" si="9"/>
        <v>1</v>
      </c>
      <c r="AD83" s="61">
        <f t="shared" si="6"/>
        <v>-15.41026485551578</v>
      </c>
      <c r="AE83" s="61">
        <f t="shared" si="3"/>
        <v>0</v>
      </c>
      <c r="AF83" s="61">
        <f t="shared" si="4"/>
        <v>0</v>
      </c>
      <c r="AG83" s="61">
        <f t="shared" si="7"/>
        <v>0</v>
      </c>
      <c r="AH83" s="59"/>
      <c r="AI83" s="68"/>
    </row>
    <row r="84" spans="27:35" ht="12.75">
      <c r="AA84" s="55">
        <v>62</v>
      </c>
      <c r="AB84" s="55">
        <f t="shared" si="8"/>
        <v>0.012400000000000001</v>
      </c>
      <c r="AC84" s="55">
        <f t="shared" si="9"/>
        <v>1</v>
      </c>
      <c r="AD84" s="61">
        <f t="shared" si="6"/>
        <v>-14.579372548428225</v>
      </c>
      <c r="AE84" s="61">
        <f t="shared" si="3"/>
        <v>0</v>
      </c>
      <c r="AF84" s="61">
        <f t="shared" si="4"/>
        <v>0</v>
      </c>
      <c r="AG84" s="61">
        <f t="shared" si="7"/>
        <v>0</v>
      </c>
      <c r="AH84" s="59"/>
      <c r="AI84" s="68"/>
    </row>
    <row r="85" spans="27:35" ht="12.75">
      <c r="AA85" s="55">
        <v>63</v>
      </c>
      <c r="AB85" s="55">
        <f t="shared" si="8"/>
        <v>0.0126</v>
      </c>
      <c r="AC85" s="55">
        <f t="shared" si="9"/>
        <v>1</v>
      </c>
      <c r="AD85" s="61">
        <f t="shared" si="6"/>
        <v>-13.690942118573773</v>
      </c>
      <c r="AE85" s="61">
        <f t="shared" si="3"/>
        <v>0</v>
      </c>
      <c r="AF85" s="61">
        <f t="shared" si="4"/>
        <v>0</v>
      </c>
      <c r="AG85" s="61">
        <f t="shared" si="7"/>
        <v>0</v>
      </c>
      <c r="AH85" s="59"/>
      <c r="AI85" s="68"/>
    </row>
    <row r="86" spans="27:35" ht="12.75">
      <c r="AA86" s="55">
        <v>64</v>
      </c>
      <c r="AB86" s="55">
        <f aca="true" t="shared" si="10" ref="AB86:AB117">AA86*$AB$20</f>
        <v>0.0128</v>
      </c>
      <c r="AC86" s="55">
        <f aca="true" t="shared" si="11" ref="AC86:AC117">ROUND(AB86/$AB$17,0)</f>
        <v>1</v>
      </c>
      <c r="AD86" s="61">
        <f t="shared" si="6"/>
        <v>-12.74847979497379</v>
      </c>
      <c r="AE86" s="61">
        <f t="shared" si="3"/>
        <v>0</v>
      </c>
      <c r="AF86" s="61">
        <f t="shared" si="4"/>
        <v>0</v>
      </c>
      <c r="AG86" s="61">
        <f t="shared" si="7"/>
        <v>0</v>
      </c>
      <c r="AH86" s="59"/>
      <c r="AI86" s="68"/>
    </row>
    <row r="87" spans="27:35" ht="12.75">
      <c r="AA87" s="55">
        <v>65</v>
      </c>
      <c r="AB87" s="55">
        <f t="shared" si="10"/>
        <v>0.013000000000000001</v>
      </c>
      <c r="AC87" s="55">
        <f t="shared" si="11"/>
        <v>1</v>
      </c>
      <c r="AD87" s="61">
        <f t="shared" si="6"/>
        <v>-11.755705045849451</v>
      </c>
      <c r="AE87" s="61">
        <f aca="true" t="shared" si="12" ref="AE87:AE122">IF(AD87&lt;0,0,AD87)</f>
        <v>0</v>
      </c>
      <c r="AF87" s="61">
        <f aca="true" t="shared" si="13" ref="AF87:AF150">IF($AB$15=0,AE87,$AB$13*EXP(-AB87/($AB$16*$AB$15)))</f>
        <v>0</v>
      </c>
      <c r="AG87" s="61">
        <f t="shared" si="7"/>
        <v>0</v>
      </c>
      <c r="AH87" s="59"/>
      <c r="AI87" s="68"/>
    </row>
    <row r="88" spans="27:35" ht="12.75">
      <c r="AA88" s="55">
        <v>66</v>
      </c>
      <c r="AB88" s="55">
        <f t="shared" si="10"/>
        <v>0.0132</v>
      </c>
      <c r="AC88" s="55">
        <f t="shared" si="11"/>
        <v>1</v>
      </c>
      <c r="AD88" s="61">
        <f t="shared" si="6"/>
        <v>-10.716535899579927</v>
      </c>
      <c r="AE88" s="61">
        <f t="shared" si="12"/>
        <v>0</v>
      </c>
      <c r="AF88" s="61">
        <f t="shared" si="13"/>
        <v>0</v>
      </c>
      <c r="AG88" s="61">
        <f t="shared" si="7"/>
        <v>0</v>
      </c>
      <c r="AH88" s="59"/>
      <c r="AI88" s="68"/>
    </row>
    <row r="89" spans="27:35" ht="12.75">
      <c r="AA89" s="55">
        <v>67</v>
      </c>
      <c r="AB89" s="55">
        <f t="shared" si="10"/>
        <v>0.0134</v>
      </c>
      <c r="AC89" s="55">
        <f t="shared" si="11"/>
        <v>1</v>
      </c>
      <c r="AD89" s="61">
        <f t="shared" si="6"/>
        <v>-9.635073482034306</v>
      </c>
      <c r="AE89" s="61">
        <f t="shared" si="12"/>
        <v>0</v>
      </c>
      <c r="AF89" s="61">
        <f t="shared" si="13"/>
        <v>0</v>
      </c>
      <c r="AG89" s="61">
        <f t="shared" si="7"/>
        <v>0</v>
      </c>
      <c r="AH89" s="59"/>
      <c r="AI89" s="68"/>
    </row>
    <row r="90" spans="27:35" ht="12.75">
      <c r="AA90" s="55">
        <v>68</v>
      </c>
      <c r="AB90" s="55">
        <f t="shared" si="10"/>
        <v>0.013600000000000001</v>
      </c>
      <c r="AC90" s="55">
        <f t="shared" si="11"/>
        <v>1</v>
      </c>
      <c r="AD90" s="61">
        <f t="shared" si="6"/>
        <v>-8.515585831301443</v>
      </c>
      <c r="AE90" s="61">
        <f t="shared" si="12"/>
        <v>0</v>
      </c>
      <c r="AF90" s="61">
        <f t="shared" si="13"/>
        <v>0</v>
      </c>
      <c r="AG90" s="61">
        <f t="shared" si="7"/>
        <v>0</v>
      </c>
      <c r="AH90" s="59"/>
      <c r="AI90" s="68"/>
    </row>
    <row r="91" spans="27:35" ht="12.75">
      <c r="AA91" s="55">
        <v>69</v>
      </c>
      <c r="AB91" s="55">
        <f t="shared" si="10"/>
        <v>0.013800000000000002</v>
      </c>
      <c r="AC91" s="55">
        <f t="shared" si="11"/>
        <v>1</v>
      </c>
      <c r="AD91" s="61">
        <f t="shared" si="6"/>
        <v>-7.362491053693557</v>
      </c>
      <c r="AE91" s="61">
        <f t="shared" si="12"/>
        <v>0</v>
      </c>
      <c r="AF91" s="61">
        <f t="shared" si="13"/>
        <v>0</v>
      </c>
      <c r="AG91" s="61">
        <f t="shared" si="7"/>
        <v>0</v>
      </c>
      <c r="AH91" s="59"/>
      <c r="AI91" s="68"/>
    </row>
    <row r="92" spans="27:35" ht="12.75">
      <c r="AA92" s="55">
        <v>70</v>
      </c>
      <c r="AB92" s="55">
        <f t="shared" si="10"/>
        <v>0.014</v>
      </c>
      <c r="AC92" s="55">
        <f t="shared" si="11"/>
        <v>1</v>
      </c>
      <c r="AD92" s="61">
        <f t="shared" si="6"/>
        <v>-6.180339887498951</v>
      </c>
      <c r="AE92" s="61">
        <f t="shared" si="12"/>
        <v>0</v>
      </c>
      <c r="AF92" s="61">
        <f t="shared" si="13"/>
        <v>0</v>
      </c>
      <c r="AG92" s="61">
        <f t="shared" si="7"/>
        <v>0</v>
      </c>
      <c r="AH92" s="59"/>
      <c r="AI92" s="68"/>
    </row>
    <row r="93" spans="27:35" ht="12.75">
      <c r="AA93" s="55">
        <v>71</v>
      </c>
      <c r="AB93" s="55">
        <f t="shared" si="10"/>
        <v>0.0142</v>
      </c>
      <c r="AC93" s="55">
        <f t="shared" si="11"/>
        <v>1</v>
      </c>
      <c r="AD93" s="61">
        <f t="shared" si="6"/>
        <v>-4.973797743297089</v>
      </c>
      <c r="AE93" s="61">
        <f t="shared" si="12"/>
        <v>0</v>
      </c>
      <c r="AF93" s="61">
        <f t="shared" si="13"/>
        <v>0</v>
      </c>
      <c r="AG93" s="61">
        <f t="shared" si="7"/>
        <v>0</v>
      </c>
      <c r="AH93" s="59"/>
      <c r="AI93" s="68"/>
    </row>
    <row r="94" spans="27:35" ht="12.75">
      <c r="AA94" s="55">
        <v>72</v>
      </c>
      <c r="AB94" s="55">
        <f t="shared" si="10"/>
        <v>0.014400000000000001</v>
      </c>
      <c r="AC94" s="55">
        <f t="shared" si="11"/>
        <v>1</v>
      </c>
      <c r="AD94" s="61">
        <f aca="true" t="shared" si="14" ref="AD94:AD122">$AB$13*COS(2*PI()*$AB$12*AB94)</f>
        <v>-3.747626291714475</v>
      </c>
      <c r="AE94" s="61">
        <f t="shared" si="12"/>
        <v>0</v>
      </c>
      <c r="AF94" s="61">
        <f t="shared" si="13"/>
        <v>0</v>
      </c>
      <c r="AG94" s="61">
        <f t="shared" si="7"/>
        <v>0</v>
      </c>
      <c r="AH94" s="59"/>
      <c r="AI94" s="68"/>
    </row>
    <row r="95" spans="27:35" ht="12.75">
      <c r="AA95" s="55">
        <v>73</v>
      </c>
      <c r="AB95" s="55">
        <f t="shared" si="10"/>
        <v>0.0146</v>
      </c>
      <c r="AC95" s="55">
        <f t="shared" si="11"/>
        <v>1</v>
      </c>
      <c r="AD95" s="61">
        <f t="shared" si="14"/>
        <v>-2.506664671286092</v>
      </c>
      <c r="AE95" s="61">
        <f t="shared" si="12"/>
        <v>0</v>
      </c>
      <c r="AF95" s="61">
        <f t="shared" si="13"/>
        <v>0</v>
      </c>
      <c r="AG95" s="61">
        <f aca="true" t="shared" si="15" ref="AG95:AG122">IF(AE95&gt;AF95,AE95,AF95)</f>
        <v>0</v>
      </c>
      <c r="AH95" s="59"/>
      <c r="AI95" s="68"/>
    </row>
    <row r="96" spans="27:35" ht="12.75">
      <c r="AA96" s="55">
        <v>74</v>
      </c>
      <c r="AB96" s="55">
        <f t="shared" si="10"/>
        <v>0.0148</v>
      </c>
      <c r="AC96" s="55">
        <f t="shared" si="11"/>
        <v>1</v>
      </c>
      <c r="AD96" s="61">
        <f t="shared" si="14"/>
        <v>-1.255810390586264</v>
      </c>
      <c r="AE96" s="61">
        <f t="shared" si="12"/>
        <v>0</v>
      </c>
      <c r="AF96" s="61">
        <f t="shared" si="13"/>
        <v>0</v>
      </c>
      <c r="AG96" s="61">
        <f t="shared" si="15"/>
        <v>0</v>
      </c>
      <c r="AH96" s="59"/>
      <c r="AI96" s="68"/>
    </row>
    <row r="97" spans="27:35" ht="12.75">
      <c r="AA97" s="55">
        <v>75</v>
      </c>
      <c r="AB97" s="55">
        <f t="shared" si="10"/>
        <v>0.015000000000000001</v>
      </c>
      <c r="AC97" s="55">
        <f t="shared" si="11"/>
        <v>1</v>
      </c>
      <c r="AD97" s="61">
        <f t="shared" si="14"/>
        <v>1.4088123029276645E-14</v>
      </c>
      <c r="AE97" s="61">
        <f t="shared" si="12"/>
        <v>1.4088123029276645E-14</v>
      </c>
      <c r="AF97" s="61">
        <f t="shared" si="13"/>
        <v>1.4088123029276645E-14</v>
      </c>
      <c r="AG97" s="61">
        <f t="shared" si="15"/>
        <v>1.4088123029276645E-14</v>
      </c>
      <c r="AH97" s="59"/>
      <c r="AI97" s="68"/>
    </row>
    <row r="98" spans="27:35" ht="12.75">
      <c r="AA98" s="55">
        <v>76</v>
      </c>
      <c r="AB98" s="55">
        <f t="shared" si="10"/>
        <v>0.0152</v>
      </c>
      <c r="AC98" s="55">
        <f t="shared" si="11"/>
        <v>1</v>
      </c>
      <c r="AD98" s="61">
        <f t="shared" si="14"/>
        <v>1.2558103905862743</v>
      </c>
      <c r="AE98" s="61">
        <f t="shared" si="12"/>
        <v>1.2558103905862743</v>
      </c>
      <c r="AF98" s="61">
        <f t="shared" si="13"/>
        <v>1.2558103905862743</v>
      </c>
      <c r="AG98" s="61">
        <f t="shared" si="15"/>
        <v>1.2558103905862743</v>
      </c>
      <c r="AH98" s="59"/>
      <c r="AI98" s="68"/>
    </row>
    <row r="99" spans="27:35" ht="12.75">
      <c r="AA99" s="55">
        <v>77</v>
      </c>
      <c r="AB99" s="55">
        <f t="shared" si="10"/>
        <v>0.0154</v>
      </c>
      <c r="AC99" s="55">
        <f t="shared" si="11"/>
        <v>1</v>
      </c>
      <c r="AD99" s="61">
        <f t="shared" si="14"/>
        <v>2.5066646712860847</v>
      </c>
      <c r="AE99" s="61">
        <f t="shared" si="12"/>
        <v>2.5066646712860847</v>
      </c>
      <c r="AF99" s="61">
        <f t="shared" si="13"/>
        <v>2.5066646712860847</v>
      </c>
      <c r="AG99" s="61">
        <f t="shared" si="15"/>
        <v>2.5066646712860847</v>
      </c>
      <c r="AH99" s="59"/>
      <c r="AI99" s="68"/>
    </row>
    <row r="100" spans="27:35" ht="12.75">
      <c r="AA100" s="55">
        <v>78</v>
      </c>
      <c r="AB100" s="55">
        <f t="shared" si="10"/>
        <v>0.015600000000000001</v>
      </c>
      <c r="AC100" s="55">
        <f t="shared" si="11"/>
        <v>1</v>
      </c>
      <c r="AD100" s="61">
        <f t="shared" si="14"/>
        <v>3.7476262917145027</v>
      </c>
      <c r="AE100" s="61">
        <f t="shared" si="12"/>
        <v>3.7476262917145027</v>
      </c>
      <c r="AF100" s="61">
        <f t="shared" si="13"/>
        <v>3.7476262917145027</v>
      </c>
      <c r="AG100" s="61">
        <f t="shared" si="15"/>
        <v>3.7476262917145027</v>
      </c>
      <c r="AH100" s="59"/>
      <c r="AI100" s="68"/>
    </row>
    <row r="101" spans="27:35" ht="12.75">
      <c r="AA101" s="55">
        <v>79</v>
      </c>
      <c r="AB101" s="55">
        <f t="shared" si="10"/>
        <v>0.0158</v>
      </c>
      <c r="AC101" s="55">
        <f t="shared" si="11"/>
        <v>1</v>
      </c>
      <c r="AD101" s="61">
        <f t="shared" si="14"/>
        <v>4.973797743297099</v>
      </c>
      <c r="AE101" s="61">
        <f t="shared" si="12"/>
        <v>4.973797743297099</v>
      </c>
      <c r="AF101" s="61">
        <f t="shared" si="13"/>
        <v>4.973797743297099</v>
      </c>
      <c r="AG101" s="61">
        <f t="shared" si="15"/>
        <v>4.973797743297099</v>
      </c>
      <c r="AH101" s="59"/>
      <c r="AI101" s="68"/>
    </row>
    <row r="102" spans="27:35" ht="12.75">
      <c r="AA102" s="55">
        <v>80</v>
      </c>
      <c r="AB102" s="55">
        <f t="shared" si="10"/>
        <v>0.016</v>
      </c>
      <c r="AC102" s="55">
        <f t="shared" si="11"/>
        <v>1</v>
      </c>
      <c r="AD102" s="61">
        <f t="shared" si="14"/>
        <v>6.180339887498945</v>
      </c>
      <c r="AE102" s="61">
        <f t="shared" si="12"/>
        <v>6.180339887498945</v>
      </c>
      <c r="AF102" s="61">
        <f t="shared" si="13"/>
        <v>6.180339887498945</v>
      </c>
      <c r="AG102" s="61">
        <f t="shared" si="15"/>
        <v>6.180339887498945</v>
      </c>
      <c r="AH102" s="59"/>
      <c r="AI102" s="68"/>
    </row>
    <row r="103" spans="27:35" ht="12.75">
      <c r="AA103" s="55">
        <v>81</v>
      </c>
      <c r="AB103" s="55">
        <f t="shared" si="10"/>
        <v>0.0162</v>
      </c>
      <c r="AC103" s="55">
        <f t="shared" si="11"/>
        <v>1</v>
      </c>
      <c r="AD103" s="61">
        <f t="shared" si="14"/>
        <v>7.362491053693549</v>
      </c>
      <c r="AE103" s="61">
        <f t="shared" si="12"/>
        <v>7.362491053693549</v>
      </c>
      <c r="AF103" s="61">
        <f t="shared" si="13"/>
        <v>7.362491053693549</v>
      </c>
      <c r="AG103" s="61">
        <f t="shared" si="15"/>
        <v>7.362491053693549</v>
      </c>
      <c r="AH103" s="59"/>
      <c r="AI103" s="68"/>
    </row>
    <row r="104" spans="27:35" ht="12.75">
      <c r="AA104" s="55">
        <v>82</v>
      </c>
      <c r="AB104" s="55">
        <f t="shared" si="10"/>
        <v>0.0164</v>
      </c>
      <c r="AC104" s="55">
        <f t="shared" si="11"/>
        <v>1</v>
      </c>
      <c r="AD104" s="61">
        <f t="shared" si="14"/>
        <v>8.515585831301468</v>
      </c>
      <c r="AE104" s="61">
        <f t="shared" si="12"/>
        <v>8.515585831301468</v>
      </c>
      <c r="AF104" s="61">
        <f t="shared" si="13"/>
        <v>8.515585831301468</v>
      </c>
      <c r="AG104" s="61">
        <f t="shared" si="15"/>
        <v>8.515585831301468</v>
      </c>
      <c r="AH104" s="59"/>
      <c r="AI104" s="68"/>
    </row>
    <row r="105" spans="27:35" ht="12.75">
      <c r="AA105" s="55">
        <v>83</v>
      </c>
      <c r="AB105" s="55">
        <f t="shared" si="10"/>
        <v>0.0166</v>
      </c>
      <c r="AC105" s="55">
        <f t="shared" si="11"/>
        <v>1</v>
      </c>
      <c r="AD105" s="61">
        <f t="shared" si="14"/>
        <v>9.635073482034315</v>
      </c>
      <c r="AE105" s="61">
        <f t="shared" si="12"/>
        <v>9.635073482034315</v>
      </c>
      <c r="AF105" s="61">
        <f t="shared" si="13"/>
        <v>9.635073482034315</v>
      </c>
      <c r="AG105" s="61">
        <f t="shared" si="15"/>
        <v>9.635073482034315</v>
      </c>
      <c r="AH105" s="59"/>
      <c r="AI105" s="68"/>
    </row>
    <row r="106" spans="27:35" ht="12.75">
      <c r="AA106" s="55">
        <v>84</v>
      </c>
      <c r="AB106" s="55">
        <f t="shared" si="10"/>
        <v>0.016800000000000002</v>
      </c>
      <c r="AC106" s="55">
        <f t="shared" si="11"/>
        <v>1</v>
      </c>
      <c r="AD106" s="61">
        <f t="shared" si="14"/>
        <v>10.71653589957995</v>
      </c>
      <c r="AE106" s="61">
        <f t="shared" si="12"/>
        <v>10.71653589957995</v>
      </c>
      <c r="AF106" s="61">
        <f t="shared" si="13"/>
        <v>10.71653589957995</v>
      </c>
      <c r="AG106" s="61">
        <f t="shared" si="15"/>
        <v>10.71653589957995</v>
      </c>
      <c r="AH106" s="59"/>
      <c r="AI106" s="68"/>
    </row>
    <row r="107" spans="27:35" ht="12.75">
      <c r="AA107" s="55">
        <v>85</v>
      </c>
      <c r="AB107" s="55">
        <f t="shared" si="10"/>
        <v>0.017</v>
      </c>
      <c r="AC107" s="55">
        <f t="shared" si="11"/>
        <v>1</v>
      </c>
      <c r="AD107" s="61">
        <f t="shared" si="14"/>
        <v>11.755705045849474</v>
      </c>
      <c r="AE107" s="61">
        <f t="shared" si="12"/>
        <v>11.755705045849474</v>
      </c>
      <c r="AF107" s="61">
        <f t="shared" si="13"/>
        <v>11.755705045849474</v>
      </c>
      <c r="AG107" s="61">
        <f t="shared" si="15"/>
        <v>11.755705045849474</v>
      </c>
      <c r="AH107" s="59"/>
      <c r="AI107" s="68"/>
    </row>
    <row r="108" spans="27:35" ht="12.75">
      <c r="AA108" s="55">
        <v>86</v>
      </c>
      <c r="AB108" s="55">
        <f t="shared" si="10"/>
        <v>0.0172</v>
      </c>
      <c r="AC108" s="55">
        <f t="shared" si="11"/>
        <v>1</v>
      </c>
      <c r="AD108" s="61">
        <f t="shared" si="14"/>
        <v>12.7484797949738</v>
      </c>
      <c r="AE108" s="61">
        <f t="shared" si="12"/>
        <v>12.7484797949738</v>
      </c>
      <c r="AF108" s="61">
        <f t="shared" si="13"/>
        <v>12.7484797949738</v>
      </c>
      <c r="AG108" s="61">
        <f t="shared" si="15"/>
        <v>12.7484797949738</v>
      </c>
      <c r="AH108" s="59"/>
      <c r="AI108" s="68"/>
    </row>
    <row r="109" spans="27:35" ht="12.75">
      <c r="AA109" s="55">
        <v>87</v>
      </c>
      <c r="AB109" s="55">
        <f t="shared" si="10"/>
        <v>0.017400000000000002</v>
      </c>
      <c r="AC109" s="55">
        <f t="shared" si="11"/>
        <v>1</v>
      </c>
      <c r="AD109" s="61">
        <f t="shared" si="14"/>
        <v>13.690942118573785</v>
      </c>
      <c r="AE109" s="61">
        <f t="shared" si="12"/>
        <v>13.690942118573785</v>
      </c>
      <c r="AF109" s="61">
        <f t="shared" si="13"/>
        <v>13.690942118573785</v>
      </c>
      <c r="AG109" s="61">
        <f t="shared" si="15"/>
        <v>13.690942118573785</v>
      </c>
      <c r="AH109" s="59"/>
      <c r="AI109" s="68"/>
    </row>
    <row r="110" spans="27:35" ht="12.75">
      <c r="AA110" s="55">
        <v>88</v>
      </c>
      <c r="AB110" s="55">
        <f t="shared" si="10"/>
        <v>0.0176</v>
      </c>
      <c r="AC110" s="55">
        <f t="shared" si="11"/>
        <v>1</v>
      </c>
      <c r="AD110" s="61">
        <f t="shared" si="14"/>
        <v>14.579372548428237</v>
      </c>
      <c r="AE110" s="61">
        <f t="shared" si="12"/>
        <v>14.579372548428237</v>
      </c>
      <c r="AF110" s="61">
        <f t="shared" si="13"/>
        <v>14.579372548428237</v>
      </c>
      <c r="AG110" s="61">
        <f t="shared" si="15"/>
        <v>14.579372548428237</v>
      </c>
      <c r="AH110" s="59"/>
      <c r="AI110" s="68"/>
    </row>
    <row r="111" spans="27:35" ht="12.75">
      <c r="AA111" s="55">
        <v>89</v>
      </c>
      <c r="AB111" s="55">
        <f t="shared" si="10"/>
        <v>0.0178</v>
      </c>
      <c r="AC111" s="55">
        <f t="shared" si="11"/>
        <v>1</v>
      </c>
      <c r="AD111" s="61">
        <f t="shared" si="14"/>
        <v>15.410264855515788</v>
      </c>
      <c r="AE111" s="61">
        <f t="shared" si="12"/>
        <v>15.410264855515788</v>
      </c>
      <c r="AF111" s="61">
        <f t="shared" si="13"/>
        <v>15.410264855515788</v>
      </c>
      <c r="AG111" s="61">
        <f t="shared" si="15"/>
        <v>15.410264855515788</v>
      </c>
      <c r="AH111" s="59"/>
      <c r="AI111" s="68"/>
    </row>
    <row r="112" spans="27:35" ht="12.75">
      <c r="AA112" s="55">
        <v>90</v>
      </c>
      <c r="AB112" s="55">
        <f t="shared" si="10"/>
        <v>0.018000000000000002</v>
      </c>
      <c r="AC112" s="55">
        <f t="shared" si="11"/>
        <v>1</v>
      </c>
      <c r="AD112" s="61">
        <f t="shared" si="14"/>
        <v>16.180339887498956</v>
      </c>
      <c r="AE112" s="61">
        <f t="shared" si="12"/>
        <v>16.180339887498956</v>
      </c>
      <c r="AF112" s="61">
        <f t="shared" si="13"/>
        <v>16.180339887498956</v>
      </c>
      <c r="AG112" s="61">
        <f t="shared" si="15"/>
        <v>16.180339887498956</v>
      </c>
      <c r="AH112" s="59"/>
      <c r="AI112" s="68"/>
    </row>
    <row r="113" spans="27:35" ht="12.75">
      <c r="AA113" s="55">
        <v>91</v>
      </c>
      <c r="AB113" s="55">
        <f t="shared" si="10"/>
        <v>0.0182</v>
      </c>
      <c r="AC113" s="55">
        <f t="shared" si="11"/>
        <v>1</v>
      </c>
      <c r="AD113" s="61">
        <f t="shared" si="14"/>
        <v>16.886558510040306</v>
      </c>
      <c r="AE113" s="61">
        <f t="shared" si="12"/>
        <v>16.886558510040306</v>
      </c>
      <c r="AF113" s="61">
        <f t="shared" si="13"/>
        <v>16.886558510040306</v>
      </c>
      <c r="AG113" s="61">
        <f t="shared" si="15"/>
        <v>16.886558510040306</v>
      </c>
      <c r="AH113" s="59"/>
      <c r="AI113" s="68"/>
    </row>
    <row r="114" spans="27:35" ht="12.75">
      <c r="AA114" s="55">
        <v>92</v>
      </c>
      <c r="AB114" s="55">
        <f t="shared" si="10"/>
        <v>0.0184</v>
      </c>
      <c r="AC114" s="55">
        <f t="shared" si="11"/>
        <v>1</v>
      </c>
      <c r="AD114" s="61">
        <f t="shared" si="14"/>
        <v>17.526133600877273</v>
      </c>
      <c r="AE114" s="61">
        <f t="shared" si="12"/>
        <v>17.526133600877273</v>
      </c>
      <c r="AF114" s="61">
        <f t="shared" si="13"/>
        <v>17.526133600877273</v>
      </c>
      <c r="AG114" s="61">
        <f t="shared" si="15"/>
        <v>17.526133600877273</v>
      </c>
      <c r="AH114" s="59"/>
      <c r="AI114" s="68"/>
    </row>
    <row r="115" spans="27:35" ht="12.75">
      <c r="AA115" s="55">
        <v>93</v>
      </c>
      <c r="AB115" s="55">
        <f t="shared" si="10"/>
        <v>0.018600000000000002</v>
      </c>
      <c r="AC115" s="55">
        <f t="shared" si="11"/>
        <v>1</v>
      </c>
      <c r="AD115" s="61">
        <f t="shared" si="14"/>
        <v>18.096541049320393</v>
      </c>
      <c r="AE115" s="61">
        <f t="shared" si="12"/>
        <v>18.096541049320393</v>
      </c>
      <c r="AF115" s="61">
        <f t="shared" si="13"/>
        <v>18.096541049320393</v>
      </c>
      <c r="AG115" s="61">
        <f t="shared" si="15"/>
        <v>18.096541049320393</v>
      </c>
      <c r="AH115" s="59"/>
      <c r="AI115" s="68"/>
    </row>
    <row r="116" spans="27:35" ht="12.75">
      <c r="AA116" s="55">
        <v>94</v>
      </c>
      <c r="AB116" s="55">
        <f t="shared" si="10"/>
        <v>0.0188</v>
      </c>
      <c r="AC116" s="55">
        <f t="shared" si="11"/>
        <v>1</v>
      </c>
      <c r="AD116" s="61">
        <f t="shared" si="14"/>
        <v>18.59552971776503</v>
      </c>
      <c r="AE116" s="61">
        <f t="shared" si="12"/>
        <v>18.59552971776503</v>
      </c>
      <c r="AF116" s="61">
        <f t="shared" si="13"/>
        <v>18.59552971776503</v>
      </c>
      <c r="AG116" s="61">
        <f t="shared" si="15"/>
        <v>18.59552971776503</v>
      </c>
      <c r="AH116" s="59"/>
      <c r="AI116" s="68"/>
    </row>
    <row r="117" spans="27:35" ht="12.75">
      <c r="AA117" s="55">
        <v>95</v>
      </c>
      <c r="AB117" s="55">
        <f t="shared" si="10"/>
        <v>0.019</v>
      </c>
      <c r="AC117" s="55">
        <f t="shared" si="11"/>
        <v>1</v>
      </c>
      <c r="AD117" s="61">
        <f t="shared" si="14"/>
        <v>19.02113032590307</v>
      </c>
      <c r="AE117" s="61">
        <f t="shared" si="12"/>
        <v>19.02113032590307</v>
      </c>
      <c r="AF117" s="61">
        <f t="shared" si="13"/>
        <v>19.02113032590307</v>
      </c>
      <c r="AG117" s="61">
        <f t="shared" si="15"/>
        <v>19.02113032590307</v>
      </c>
      <c r="AH117" s="59"/>
      <c r="AI117" s="68"/>
    </row>
    <row r="118" spans="27:35" ht="12.75">
      <c r="AA118" s="55">
        <v>96</v>
      </c>
      <c r="AB118" s="55">
        <f>AA118*$AB$20</f>
        <v>0.019200000000000002</v>
      </c>
      <c r="AC118" s="55">
        <f>ROUND(AB118/$AB$17,0)</f>
        <v>1</v>
      </c>
      <c r="AD118" s="61">
        <f t="shared" si="14"/>
        <v>19.371663222572625</v>
      </c>
      <c r="AE118" s="61">
        <f t="shared" si="12"/>
        <v>19.371663222572625</v>
      </c>
      <c r="AF118" s="61">
        <f t="shared" si="13"/>
        <v>19.371663222572625</v>
      </c>
      <c r="AG118" s="61">
        <f t="shared" si="15"/>
        <v>19.371663222572625</v>
      </c>
      <c r="AH118" s="59"/>
      <c r="AI118" s="68"/>
    </row>
    <row r="119" spans="27:35" ht="12.75">
      <c r="AA119" s="55">
        <v>97</v>
      </c>
      <c r="AB119" s="55">
        <f>AA119*$AB$20</f>
        <v>0.0194</v>
      </c>
      <c r="AC119" s="55">
        <f>ROUND(AB119/$AB$17,0)</f>
        <v>1</v>
      </c>
      <c r="AD119" s="61">
        <f t="shared" si="14"/>
        <v>19.645745014573773</v>
      </c>
      <c r="AE119" s="61">
        <f t="shared" si="12"/>
        <v>19.645745014573773</v>
      </c>
      <c r="AF119" s="61">
        <f t="shared" si="13"/>
        <v>19.645745014573773</v>
      </c>
      <c r="AG119" s="61">
        <f t="shared" si="15"/>
        <v>19.645745014573773</v>
      </c>
      <c r="AH119" s="59"/>
      <c r="AI119" s="68"/>
    </row>
    <row r="120" spans="27:35" ht="12.75">
      <c r="AA120" s="55">
        <v>98</v>
      </c>
      <c r="AB120" s="55">
        <f>AA120*$AB$20</f>
        <v>0.0196</v>
      </c>
      <c r="AC120" s="55">
        <f>ROUND(AB120/$AB$17,0)</f>
        <v>1</v>
      </c>
      <c r="AD120" s="61">
        <f t="shared" si="14"/>
        <v>19.842294026289554</v>
      </c>
      <c r="AE120" s="61">
        <f t="shared" si="12"/>
        <v>19.842294026289554</v>
      </c>
      <c r="AF120" s="61">
        <f t="shared" si="13"/>
        <v>19.842294026289554</v>
      </c>
      <c r="AG120" s="61">
        <f t="shared" si="15"/>
        <v>19.842294026289554</v>
      </c>
      <c r="AH120" s="59"/>
      <c r="AI120" s="68"/>
    </row>
    <row r="121" spans="27:35" ht="12.75">
      <c r="AA121" s="55">
        <v>99</v>
      </c>
      <c r="AB121" s="55">
        <f>AA121*$AB$20</f>
        <v>0.0198</v>
      </c>
      <c r="AC121" s="55">
        <f>ROUND(AB121/$AB$17,0)</f>
        <v>1</v>
      </c>
      <c r="AD121" s="61">
        <f t="shared" si="14"/>
        <v>19.960534568565432</v>
      </c>
      <c r="AE121" s="61">
        <f t="shared" si="12"/>
        <v>19.960534568565432</v>
      </c>
      <c r="AF121" s="61">
        <f t="shared" si="13"/>
        <v>19.960534568565432</v>
      </c>
      <c r="AG121" s="61">
        <f t="shared" si="15"/>
        <v>19.960534568565432</v>
      </c>
      <c r="AH121" s="59"/>
      <c r="AI121" s="68"/>
    </row>
    <row r="122" spans="27:35" ht="12.75">
      <c r="AA122" s="55">
        <v>100</v>
      </c>
      <c r="AB122" s="55">
        <f>AA122*$AB$20</f>
        <v>0.02</v>
      </c>
      <c r="AC122" s="55">
        <f>ROUND(AB122/$AB$17,0)</f>
        <v>1</v>
      </c>
      <c r="AD122" s="61">
        <f t="shared" si="14"/>
        <v>20</v>
      </c>
      <c r="AE122" s="61">
        <f t="shared" si="12"/>
        <v>20</v>
      </c>
      <c r="AF122" s="61">
        <f t="shared" si="13"/>
        <v>20</v>
      </c>
      <c r="AG122" s="61">
        <f t="shared" si="15"/>
        <v>20</v>
      </c>
      <c r="AH122" s="59"/>
      <c r="AI122" s="68"/>
    </row>
    <row r="123" spans="27:35" ht="12.75">
      <c r="AA123" s="55">
        <v>101</v>
      </c>
      <c r="AB123" s="55">
        <f aca="true" t="shared" si="16" ref="AB123:AB186">AA123*$AB$20</f>
        <v>0.020200000000000003</v>
      </c>
      <c r="AC123" s="55">
        <f aca="true" t="shared" si="17" ref="AC123:AC186">ROUND(AB123/$AB$17,0)</f>
        <v>1</v>
      </c>
      <c r="AD123" s="61">
        <f aca="true" t="shared" si="18" ref="AD123:AG142">AD23</f>
        <v>19.960534568565432</v>
      </c>
      <c r="AE123" s="61">
        <f t="shared" si="18"/>
        <v>19.960534568565432</v>
      </c>
      <c r="AF123" s="61">
        <f t="shared" si="13"/>
        <v>19.960534568565432</v>
      </c>
      <c r="AG123" s="61">
        <f t="shared" si="18"/>
        <v>19.960534568565432</v>
      </c>
      <c r="AH123" s="59"/>
      <c r="AI123" s="68"/>
    </row>
    <row r="124" spans="27:35" ht="12.75">
      <c r="AA124" s="55">
        <v>102</v>
      </c>
      <c r="AB124" s="55">
        <f t="shared" si="16"/>
        <v>0.0204</v>
      </c>
      <c r="AC124" s="55">
        <f t="shared" si="17"/>
        <v>1</v>
      </c>
      <c r="AD124" s="61">
        <f t="shared" si="18"/>
        <v>19.842294026289558</v>
      </c>
      <c r="AE124" s="61">
        <f t="shared" si="18"/>
        <v>19.842294026289558</v>
      </c>
      <c r="AF124" s="61">
        <f t="shared" si="13"/>
        <v>19.842294026289558</v>
      </c>
      <c r="AG124" s="61">
        <f t="shared" si="18"/>
        <v>19.842294026289558</v>
      </c>
      <c r="AH124" s="59"/>
      <c r="AI124" s="68"/>
    </row>
    <row r="125" spans="27:35" ht="12.75">
      <c r="AA125" s="55">
        <v>103</v>
      </c>
      <c r="AB125" s="55">
        <f t="shared" si="16"/>
        <v>0.0206</v>
      </c>
      <c r="AC125" s="55">
        <f t="shared" si="17"/>
        <v>1</v>
      </c>
      <c r="AD125" s="61">
        <f t="shared" si="18"/>
        <v>19.645745014573773</v>
      </c>
      <c r="AE125" s="61">
        <f t="shared" si="18"/>
        <v>19.645745014573773</v>
      </c>
      <c r="AF125" s="61">
        <f t="shared" si="13"/>
        <v>19.645745014573773</v>
      </c>
      <c r="AG125" s="61">
        <f t="shared" si="18"/>
        <v>19.645745014573773</v>
      </c>
      <c r="AH125" s="59"/>
      <c r="AI125" s="68"/>
    </row>
    <row r="126" spans="27:35" ht="12.75">
      <c r="AA126" s="55">
        <v>104</v>
      </c>
      <c r="AB126" s="55">
        <f t="shared" si="16"/>
        <v>0.020800000000000003</v>
      </c>
      <c r="AC126" s="55">
        <f t="shared" si="17"/>
        <v>1</v>
      </c>
      <c r="AD126" s="61">
        <f t="shared" si="18"/>
        <v>19.37166322257262</v>
      </c>
      <c r="AE126" s="61">
        <f t="shared" si="18"/>
        <v>19.37166322257262</v>
      </c>
      <c r="AF126" s="61">
        <f t="shared" si="13"/>
        <v>19.37166322257262</v>
      </c>
      <c r="AG126" s="61">
        <f t="shared" si="18"/>
        <v>19.37166322257262</v>
      </c>
      <c r="AH126" s="59"/>
      <c r="AI126" s="68"/>
    </row>
    <row r="127" spans="27:35" ht="12.75">
      <c r="AA127" s="55">
        <v>105</v>
      </c>
      <c r="AB127" s="55">
        <f t="shared" si="16"/>
        <v>0.021</v>
      </c>
      <c r="AC127" s="55">
        <f t="shared" si="17"/>
        <v>1</v>
      </c>
      <c r="AD127" s="61">
        <f t="shared" si="18"/>
        <v>19.02113032590307</v>
      </c>
      <c r="AE127" s="61">
        <f t="shared" si="18"/>
        <v>19.02113032590307</v>
      </c>
      <c r="AF127" s="61">
        <f t="shared" si="13"/>
        <v>19.02113032590307</v>
      </c>
      <c r="AG127" s="61">
        <f t="shared" si="18"/>
        <v>19.02113032590307</v>
      </c>
      <c r="AH127" s="59"/>
      <c r="AI127" s="68"/>
    </row>
    <row r="128" spans="27:35" ht="12.75">
      <c r="AA128" s="55">
        <v>106</v>
      </c>
      <c r="AB128" s="55">
        <f t="shared" si="16"/>
        <v>0.0212</v>
      </c>
      <c r="AC128" s="55">
        <f t="shared" si="17"/>
        <v>1</v>
      </c>
      <c r="AD128" s="61">
        <f t="shared" si="18"/>
        <v>18.595529717765025</v>
      </c>
      <c r="AE128" s="61">
        <f t="shared" si="18"/>
        <v>18.595529717765025</v>
      </c>
      <c r="AF128" s="61">
        <f t="shared" si="13"/>
        <v>18.595529717765025</v>
      </c>
      <c r="AG128" s="61">
        <f t="shared" si="18"/>
        <v>18.595529717765025</v>
      </c>
      <c r="AH128" s="59"/>
      <c r="AI128" s="68"/>
    </row>
    <row r="129" spans="27:35" ht="12.75">
      <c r="AA129" s="55">
        <v>107</v>
      </c>
      <c r="AB129" s="55">
        <f t="shared" si="16"/>
        <v>0.021400000000000002</v>
      </c>
      <c r="AC129" s="55">
        <f t="shared" si="17"/>
        <v>1</v>
      </c>
      <c r="AD129" s="61">
        <f t="shared" si="18"/>
        <v>18.096541049320393</v>
      </c>
      <c r="AE129" s="61">
        <f t="shared" si="18"/>
        <v>18.096541049320393</v>
      </c>
      <c r="AF129" s="61">
        <f t="shared" si="13"/>
        <v>18.096541049320393</v>
      </c>
      <c r="AG129" s="61">
        <f t="shared" si="18"/>
        <v>18.096541049320393</v>
      </c>
      <c r="AH129" s="59"/>
      <c r="AI129" s="68"/>
    </row>
    <row r="130" spans="27:35" ht="12.75">
      <c r="AA130" s="55">
        <v>108</v>
      </c>
      <c r="AB130" s="55">
        <f t="shared" si="16"/>
        <v>0.0216</v>
      </c>
      <c r="AC130" s="55">
        <f t="shared" si="17"/>
        <v>1</v>
      </c>
      <c r="AD130" s="61">
        <f t="shared" si="18"/>
        <v>17.526133600877273</v>
      </c>
      <c r="AE130" s="61">
        <f t="shared" si="18"/>
        <v>17.526133600877273</v>
      </c>
      <c r="AF130" s="61">
        <f t="shared" si="13"/>
        <v>17.526133600877273</v>
      </c>
      <c r="AG130" s="61">
        <f t="shared" si="18"/>
        <v>17.526133600877273</v>
      </c>
      <c r="AH130" s="59"/>
      <c r="AI130" s="68"/>
    </row>
    <row r="131" spans="27:35" ht="12.75">
      <c r="AA131" s="55">
        <v>109</v>
      </c>
      <c r="AB131" s="55">
        <f t="shared" si="16"/>
        <v>0.0218</v>
      </c>
      <c r="AC131" s="55">
        <f t="shared" si="17"/>
        <v>1</v>
      </c>
      <c r="AD131" s="61">
        <f t="shared" si="18"/>
        <v>16.8865585100403</v>
      </c>
      <c r="AE131" s="61">
        <f t="shared" si="18"/>
        <v>16.8865585100403</v>
      </c>
      <c r="AF131" s="61">
        <f t="shared" si="13"/>
        <v>16.8865585100403</v>
      </c>
      <c r="AG131" s="61">
        <f t="shared" si="18"/>
        <v>16.8865585100403</v>
      </c>
      <c r="AH131" s="59"/>
      <c r="AI131" s="68"/>
    </row>
    <row r="132" spans="27:35" ht="12.75">
      <c r="AA132" s="55">
        <v>110</v>
      </c>
      <c r="AB132" s="55">
        <f t="shared" si="16"/>
        <v>0.022000000000000002</v>
      </c>
      <c r="AC132" s="55">
        <f t="shared" si="17"/>
        <v>1</v>
      </c>
      <c r="AD132" s="61">
        <f t="shared" si="18"/>
        <v>16.18033988749895</v>
      </c>
      <c r="AE132" s="61">
        <f t="shared" si="18"/>
        <v>16.18033988749895</v>
      </c>
      <c r="AF132" s="61">
        <f t="shared" si="13"/>
        <v>16.18033988749895</v>
      </c>
      <c r="AG132" s="61">
        <f t="shared" si="18"/>
        <v>16.18033988749895</v>
      </c>
      <c r="AH132" s="59"/>
      <c r="AI132" s="68"/>
    </row>
    <row r="133" spans="27:35" ht="12.75">
      <c r="AA133" s="55">
        <v>111</v>
      </c>
      <c r="AB133" s="55">
        <f t="shared" si="16"/>
        <v>0.0222</v>
      </c>
      <c r="AC133" s="55">
        <f t="shared" si="17"/>
        <v>1</v>
      </c>
      <c r="AD133" s="61">
        <f t="shared" si="18"/>
        <v>15.410264855515782</v>
      </c>
      <c r="AE133" s="61">
        <f t="shared" si="18"/>
        <v>15.410264855515782</v>
      </c>
      <c r="AF133" s="61">
        <f t="shared" si="13"/>
        <v>15.410264855515782</v>
      </c>
      <c r="AG133" s="61">
        <f t="shared" si="18"/>
        <v>15.410264855515782</v>
      </c>
      <c r="AH133" s="59"/>
      <c r="AI133" s="68"/>
    </row>
    <row r="134" spans="27:35" ht="12.75">
      <c r="AA134" s="55">
        <v>112</v>
      </c>
      <c r="AB134" s="55">
        <f t="shared" si="16"/>
        <v>0.0224</v>
      </c>
      <c r="AC134" s="55">
        <f t="shared" si="17"/>
        <v>1</v>
      </c>
      <c r="AD134" s="61">
        <f t="shared" si="18"/>
        <v>14.579372548428232</v>
      </c>
      <c r="AE134" s="61">
        <f t="shared" si="18"/>
        <v>14.579372548428232</v>
      </c>
      <c r="AF134" s="61">
        <f t="shared" si="13"/>
        <v>14.579372548428232</v>
      </c>
      <c r="AG134" s="61">
        <f t="shared" si="18"/>
        <v>14.579372548428232</v>
      </c>
      <c r="AH134" s="59"/>
      <c r="AI134" s="68"/>
    </row>
    <row r="135" spans="27:35" ht="12.75">
      <c r="AA135" s="55">
        <v>113</v>
      </c>
      <c r="AB135" s="55">
        <f t="shared" si="16"/>
        <v>0.022600000000000002</v>
      </c>
      <c r="AC135" s="55">
        <f t="shared" si="17"/>
        <v>1</v>
      </c>
      <c r="AD135" s="61">
        <f t="shared" si="18"/>
        <v>13.690942118573773</v>
      </c>
      <c r="AE135" s="61">
        <f t="shared" si="18"/>
        <v>13.690942118573773</v>
      </c>
      <c r="AF135" s="61">
        <f t="shared" si="13"/>
        <v>13.690942118573773</v>
      </c>
      <c r="AG135" s="61">
        <f t="shared" si="18"/>
        <v>13.690942118573773</v>
      </c>
      <c r="AH135" s="59"/>
      <c r="AI135" s="68"/>
    </row>
    <row r="136" spans="27:35" ht="12.75">
      <c r="AA136" s="55">
        <v>114</v>
      </c>
      <c r="AB136" s="55">
        <f t="shared" si="16"/>
        <v>0.0228</v>
      </c>
      <c r="AC136" s="55">
        <f t="shared" si="17"/>
        <v>1</v>
      </c>
      <c r="AD136" s="61">
        <f t="shared" si="18"/>
        <v>12.748479794973795</v>
      </c>
      <c r="AE136" s="61">
        <f t="shared" si="18"/>
        <v>12.748479794973795</v>
      </c>
      <c r="AF136" s="61">
        <f t="shared" si="13"/>
        <v>12.748479794973795</v>
      </c>
      <c r="AG136" s="61">
        <f t="shared" si="18"/>
        <v>12.748479794973795</v>
      </c>
      <c r="AH136" s="59"/>
      <c r="AI136" s="68"/>
    </row>
    <row r="137" spans="27:35" ht="12.75">
      <c r="AA137" s="55">
        <v>115</v>
      </c>
      <c r="AB137" s="55">
        <f t="shared" si="16"/>
        <v>0.023</v>
      </c>
      <c r="AC137" s="55">
        <f t="shared" si="17"/>
        <v>1</v>
      </c>
      <c r="AD137" s="61">
        <f t="shared" si="18"/>
        <v>11.75570504584946</v>
      </c>
      <c r="AE137" s="61">
        <f t="shared" si="18"/>
        <v>11.75570504584946</v>
      </c>
      <c r="AF137" s="61">
        <f t="shared" si="13"/>
        <v>11.75570504584946</v>
      </c>
      <c r="AG137" s="61">
        <f t="shared" si="18"/>
        <v>11.75570504584946</v>
      </c>
      <c r="AH137" s="59"/>
      <c r="AI137" s="68"/>
    </row>
    <row r="138" spans="27:35" ht="12.75">
      <c r="AA138" s="55">
        <v>116</v>
      </c>
      <c r="AB138" s="55">
        <f t="shared" si="16"/>
        <v>0.023200000000000002</v>
      </c>
      <c r="AC138" s="55">
        <f t="shared" si="17"/>
        <v>1</v>
      </c>
      <c r="AD138" s="61">
        <f t="shared" si="18"/>
        <v>10.716535899579931</v>
      </c>
      <c r="AE138" s="61">
        <f t="shared" si="18"/>
        <v>10.716535899579931</v>
      </c>
      <c r="AF138" s="61">
        <f t="shared" si="13"/>
        <v>10.716535899579931</v>
      </c>
      <c r="AG138" s="61">
        <f t="shared" si="18"/>
        <v>10.716535899579931</v>
      </c>
      <c r="AH138" s="59"/>
      <c r="AI138" s="68"/>
    </row>
    <row r="139" spans="27:35" ht="12.75">
      <c r="AA139" s="55">
        <v>117</v>
      </c>
      <c r="AB139" s="55">
        <f t="shared" si="16"/>
        <v>0.0234</v>
      </c>
      <c r="AC139" s="55">
        <f t="shared" si="17"/>
        <v>1</v>
      </c>
      <c r="AD139" s="61">
        <f t="shared" si="18"/>
        <v>9.635073482034302</v>
      </c>
      <c r="AE139" s="61">
        <f t="shared" si="18"/>
        <v>9.635073482034302</v>
      </c>
      <c r="AF139" s="61">
        <f t="shared" si="13"/>
        <v>9.635073482034302</v>
      </c>
      <c r="AG139" s="61">
        <f t="shared" si="18"/>
        <v>9.635073482034302</v>
      </c>
      <c r="AH139" s="59"/>
      <c r="AI139" s="68"/>
    </row>
    <row r="140" spans="27:35" ht="12.75">
      <c r="AA140" s="55">
        <v>118</v>
      </c>
      <c r="AB140" s="55">
        <f t="shared" si="16"/>
        <v>0.0236</v>
      </c>
      <c r="AC140" s="55">
        <f t="shared" si="17"/>
        <v>1</v>
      </c>
      <c r="AD140" s="61">
        <f t="shared" si="18"/>
        <v>8.515585831301449</v>
      </c>
      <c r="AE140" s="61">
        <f t="shared" si="18"/>
        <v>8.515585831301449</v>
      </c>
      <c r="AF140" s="61">
        <f t="shared" si="13"/>
        <v>8.515585831301449</v>
      </c>
      <c r="AG140" s="61">
        <f t="shared" si="18"/>
        <v>8.515585831301449</v>
      </c>
      <c r="AH140" s="59"/>
      <c r="AI140" s="68"/>
    </row>
    <row r="141" spans="27:35" ht="12.75">
      <c r="AA141" s="55">
        <v>119</v>
      </c>
      <c r="AB141" s="55">
        <f t="shared" si="16"/>
        <v>0.0238</v>
      </c>
      <c r="AC141" s="55">
        <f t="shared" si="17"/>
        <v>1</v>
      </c>
      <c r="AD141" s="61">
        <f t="shared" si="18"/>
        <v>7.3624910536935575</v>
      </c>
      <c r="AE141" s="61">
        <f t="shared" si="18"/>
        <v>7.3624910536935575</v>
      </c>
      <c r="AF141" s="61">
        <f t="shared" si="13"/>
        <v>7.3624910536935575</v>
      </c>
      <c r="AG141" s="61">
        <f t="shared" si="18"/>
        <v>7.3624910536935575</v>
      </c>
      <c r="AH141" s="59"/>
      <c r="AI141" s="68"/>
    </row>
    <row r="142" spans="27:35" ht="12.75">
      <c r="AA142" s="55">
        <v>120</v>
      </c>
      <c r="AB142" s="55">
        <f t="shared" si="16"/>
        <v>0.024</v>
      </c>
      <c r="AC142" s="55">
        <f t="shared" si="17"/>
        <v>1</v>
      </c>
      <c r="AD142" s="61">
        <f t="shared" si="18"/>
        <v>6.180339887498949</v>
      </c>
      <c r="AE142" s="61">
        <f t="shared" si="18"/>
        <v>6.180339887498949</v>
      </c>
      <c r="AF142" s="61">
        <f t="shared" si="13"/>
        <v>6.180339887498949</v>
      </c>
      <c r="AG142" s="61">
        <f t="shared" si="18"/>
        <v>6.180339887498949</v>
      </c>
      <c r="AH142" s="59"/>
      <c r="AI142" s="68"/>
    </row>
    <row r="143" spans="27:35" ht="12.75">
      <c r="AA143" s="55">
        <v>121</v>
      </c>
      <c r="AB143" s="55">
        <f t="shared" si="16"/>
        <v>0.024200000000000003</v>
      </c>
      <c r="AC143" s="55">
        <f t="shared" si="17"/>
        <v>1</v>
      </c>
      <c r="AD143" s="61">
        <f aca="true" t="shared" si="19" ref="AD143:AG162">AD43</f>
        <v>4.973797743297091</v>
      </c>
      <c r="AE143" s="61">
        <f t="shared" si="19"/>
        <v>4.973797743297091</v>
      </c>
      <c r="AF143" s="61">
        <f t="shared" si="13"/>
        <v>4.973797743297091</v>
      </c>
      <c r="AG143" s="61">
        <f t="shared" si="19"/>
        <v>4.973797743297091</v>
      </c>
      <c r="AH143" s="59"/>
      <c r="AI143" s="68"/>
    </row>
    <row r="144" spans="27:35" ht="12.75">
      <c r="AA144" s="55">
        <v>122</v>
      </c>
      <c r="AB144" s="55">
        <f t="shared" si="16"/>
        <v>0.0244</v>
      </c>
      <c r="AC144" s="55">
        <f t="shared" si="17"/>
        <v>1</v>
      </c>
      <c r="AD144" s="61">
        <f t="shared" si="19"/>
        <v>3.7476262917144902</v>
      </c>
      <c r="AE144" s="61">
        <f t="shared" si="19"/>
        <v>3.7476262917144902</v>
      </c>
      <c r="AF144" s="61">
        <f t="shared" si="13"/>
        <v>3.7476262917144902</v>
      </c>
      <c r="AG144" s="61">
        <f t="shared" si="19"/>
        <v>3.7476262917144902</v>
      </c>
      <c r="AH144" s="59"/>
      <c r="AI144" s="68"/>
    </row>
    <row r="145" spans="27:35" ht="12.75">
      <c r="AA145" s="55">
        <v>123</v>
      </c>
      <c r="AB145" s="55">
        <f t="shared" si="16"/>
        <v>0.0246</v>
      </c>
      <c r="AC145" s="55">
        <f t="shared" si="17"/>
        <v>1</v>
      </c>
      <c r="AD145" s="61">
        <f t="shared" si="19"/>
        <v>2.506664671286085</v>
      </c>
      <c r="AE145" s="61">
        <f t="shared" si="19"/>
        <v>2.506664671286085</v>
      </c>
      <c r="AF145" s="61">
        <f t="shared" si="13"/>
        <v>2.506664671286085</v>
      </c>
      <c r="AG145" s="61">
        <f t="shared" si="19"/>
        <v>2.506664671286085</v>
      </c>
      <c r="AH145" s="59"/>
      <c r="AI145" s="68"/>
    </row>
    <row r="146" spans="27:35" ht="12.75">
      <c r="AA146" s="55">
        <v>124</v>
      </c>
      <c r="AB146" s="55">
        <f t="shared" si="16"/>
        <v>0.024800000000000003</v>
      </c>
      <c r="AC146" s="55">
        <f t="shared" si="17"/>
        <v>1</v>
      </c>
      <c r="AD146" s="61">
        <f t="shared" si="19"/>
        <v>1.255810390586266</v>
      </c>
      <c r="AE146" s="61">
        <f t="shared" si="19"/>
        <v>1.255810390586266</v>
      </c>
      <c r="AF146" s="61">
        <f t="shared" si="13"/>
        <v>1.255810390586266</v>
      </c>
      <c r="AG146" s="61">
        <f t="shared" si="19"/>
        <v>1.255810390586266</v>
      </c>
      <c r="AH146" s="59"/>
      <c r="AI146" s="68"/>
    </row>
    <row r="147" spans="27:35" ht="12.75">
      <c r="AA147" s="55">
        <v>125</v>
      </c>
      <c r="AB147" s="55">
        <f t="shared" si="16"/>
        <v>0.025</v>
      </c>
      <c r="AC147" s="55">
        <f t="shared" si="17"/>
        <v>1</v>
      </c>
      <c r="AD147" s="61">
        <f t="shared" si="19"/>
        <v>1.22514845490862E-15</v>
      </c>
      <c r="AE147" s="61">
        <f t="shared" si="19"/>
        <v>1.22514845490862E-15</v>
      </c>
      <c r="AF147" s="61">
        <f t="shared" si="13"/>
        <v>1.22514845490862E-15</v>
      </c>
      <c r="AG147" s="61">
        <f t="shared" si="19"/>
        <v>1.22514845490862E-15</v>
      </c>
      <c r="AH147" s="59"/>
      <c r="AI147" s="68"/>
    </row>
    <row r="148" spans="27:35" ht="12.75">
      <c r="AA148" s="55">
        <v>126</v>
      </c>
      <c r="AB148" s="55">
        <f t="shared" si="16"/>
        <v>0.0252</v>
      </c>
      <c r="AC148" s="55">
        <f t="shared" si="17"/>
        <v>1</v>
      </c>
      <c r="AD148" s="61">
        <f t="shared" si="19"/>
        <v>-1.2558103905862725</v>
      </c>
      <c r="AE148" s="61">
        <f t="shared" si="19"/>
        <v>0</v>
      </c>
      <c r="AF148" s="61">
        <f t="shared" si="13"/>
        <v>0</v>
      </c>
      <c r="AG148" s="61">
        <f t="shared" si="19"/>
        <v>0</v>
      </c>
      <c r="AH148" s="59"/>
      <c r="AI148" s="68"/>
    </row>
    <row r="149" spans="27:35" ht="12.75">
      <c r="AA149" s="55">
        <v>127</v>
      </c>
      <c r="AB149" s="55">
        <f t="shared" si="16"/>
        <v>0.025400000000000002</v>
      </c>
      <c r="AC149" s="55">
        <f t="shared" si="17"/>
        <v>1</v>
      </c>
      <c r="AD149" s="61">
        <f t="shared" si="19"/>
        <v>-2.5066646712860874</v>
      </c>
      <c r="AE149" s="61">
        <f t="shared" si="19"/>
        <v>0</v>
      </c>
      <c r="AF149" s="61">
        <f t="shared" si="13"/>
        <v>0</v>
      </c>
      <c r="AG149" s="61">
        <f t="shared" si="19"/>
        <v>0</v>
      </c>
      <c r="AH149" s="59"/>
      <c r="AI149" s="68"/>
    </row>
    <row r="150" spans="27:35" ht="12.75">
      <c r="AA150" s="55">
        <v>128</v>
      </c>
      <c r="AB150" s="55">
        <f t="shared" si="16"/>
        <v>0.0256</v>
      </c>
      <c r="AC150" s="55">
        <f t="shared" si="17"/>
        <v>1</v>
      </c>
      <c r="AD150" s="61">
        <f t="shared" si="19"/>
        <v>-3.747626291714492</v>
      </c>
      <c r="AE150" s="61">
        <f t="shared" si="19"/>
        <v>0</v>
      </c>
      <c r="AF150" s="61">
        <f t="shared" si="13"/>
        <v>0</v>
      </c>
      <c r="AG150" s="61">
        <f t="shared" si="19"/>
        <v>0</v>
      </c>
      <c r="AH150" s="59"/>
      <c r="AI150" s="68"/>
    </row>
    <row r="151" spans="27:35" ht="12.75">
      <c r="AA151" s="55">
        <v>129</v>
      </c>
      <c r="AB151" s="55">
        <f t="shared" si="16"/>
        <v>0.0258</v>
      </c>
      <c r="AC151" s="55">
        <f t="shared" si="17"/>
        <v>1</v>
      </c>
      <c r="AD151" s="61">
        <f t="shared" si="19"/>
        <v>-4.973797743297097</v>
      </c>
      <c r="AE151" s="61">
        <f t="shared" si="19"/>
        <v>0</v>
      </c>
      <c r="AF151" s="61">
        <f aca="true" t="shared" si="20" ref="AF151:AF214">IF($AB$15=0,AE151,$AB$13*EXP(-AB151/($AB$16*$AB$15)))</f>
        <v>0</v>
      </c>
      <c r="AG151" s="61">
        <f t="shared" si="19"/>
        <v>0</v>
      </c>
      <c r="AH151" s="59"/>
      <c r="AI151" s="68"/>
    </row>
    <row r="152" spans="27:35" ht="12.75">
      <c r="AA152" s="55">
        <v>130</v>
      </c>
      <c r="AB152" s="55">
        <f t="shared" si="16"/>
        <v>0.026000000000000002</v>
      </c>
      <c r="AC152" s="55">
        <f t="shared" si="17"/>
        <v>1</v>
      </c>
      <c r="AD152" s="61">
        <f t="shared" si="19"/>
        <v>-6.180339887498951</v>
      </c>
      <c r="AE152" s="61">
        <f t="shared" si="19"/>
        <v>0</v>
      </c>
      <c r="AF152" s="61">
        <f t="shared" si="20"/>
        <v>0</v>
      </c>
      <c r="AG152" s="61">
        <f t="shared" si="19"/>
        <v>0</v>
      </c>
      <c r="AH152" s="59"/>
      <c r="AI152" s="68"/>
    </row>
    <row r="153" spans="27:35" ht="12.75">
      <c r="AA153" s="55">
        <v>131</v>
      </c>
      <c r="AB153" s="55">
        <f t="shared" si="16"/>
        <v>0.0262</v>
      </c>
      <c r="AC153" s="55">
        <f t="shared" si="17"/>
        <v>1</v>
      </c>
      <c r="AD153" s="61">
        <f t="shared" si="19"/>
        <v>-7.362491053693564</v>
      </c>
      <c r="AE153" s="61">
        <f t="shared" si="19"/>
        <v>0</v>
      </c>
      <c r="AF153" s="61">
        <f t="shared" si="20"/>
        <v>0</v>
      </c>
      <c r="AG153" s="61">
        <f t="shared" si="19"/>
        <v>0</v>
      </c>
      <c r="AH153" s="59"/>
      <c r="AI153" s="68"/>
    </row>
    <row r="154" spans="27:35" ht="12.75">
      <c r="AA154" s="55">
        <v>132</v>
      </c>
      <c r="AB154" s="55">
        <f t="shared" si="16"/>
        <v>0.0264</v>
      </c>
      <c r="AC154" s="55">
        <f t="shared" si="17"/>
        <v>1</v>
      </c>
      <c r="AD154" s="61">
        <f t="shared" si="19"/>
        <v>-8.515585831301454</v>
      </c>
      <c r="AE154" s="61">
        <f t="shared" si="19"/>
        <v>0</v>
      </c>
      <c r="AF154" s="61">
        <f t="shared" si="20"/>
        <v>0</v>
      </c>
      <c r="AG154" s="61">
        <f t="shared" si="19"/>
        <v>0</v>
      </c>
      <c r="AH154" s="59"/>
      <c r="AI154" s="68"/>
    </row>
    <row r="155" spans="27:35" ht="12.75">
      <c r="AA155" s="55">
        <v>133</v>
      </c>
      <c r="AB155" s="55">
        <f t="shared" si="16"/>
        <v>0.026600000000000002</v>
      </c>
      <c r="AC155" s="55">
        <f t="shared" si="17"/>
        <v>1</v>
      </c>
      <c r="AD155" s="61">
        <f t="shared" si="19"/>
        <v>-9.635073482034308</v>
      </c>
      <c r="AE155" s="61">
        <f t="shared" si="19"/>
        <v>0</v>
      </c>
      <c r="AF155" s="61">
        <f t="shared" si="20"/>
        <v>0</v>
      </c>
      <c r="AG155" s="61">
        <f t="shared" si="19"/>
        <v>0</v>
      </c>
      <c r="AH155" s="59"/>
      <c r="AI155" s="68"/>
    </row>
    <row r="156" spans="27:35" ht="12.75">
      <c r="AA156" s="55">
        <v>134</v>
      </c>
      <c r="AB156" s="55">
        <f t="shared" si="16"/>
        <v>0.0268</v>
      </c>
      <c r="AC156" s="55">
        <f t="shared" si="17"/>
        <v>1</v>
      </c>
      <c r="AD156" s="61">
        <f t="shared" si="19"/>
        <v>-10.716535899579938</v>
      </c>
      <c r="AE156" s="61">
        <f t="shared" si="19"/>
        <v>0</v>
      </c>
      <c r="AF156" s="61">
        <f t="shared" si="20"/>
        <v>0</v>
      </c>
      <c r="AG156" s="61">
        <f t="shared" si="19"/>
        <v>0</v>
      </c>
      <c r="AH156" s="59"/>
      <c r="AI156" s="68"/>
    </row>
    <row r="157" spans="27:35" ht="12.75">
      <c r="AA157" s="55">
        <v>135</v>
      </c>
      <c r="AB157" s="55">
        <f t="shared" si="16"/>
        <v>0.027</v>
      </c>
      <c r="AC157" s="55">
        <f t="shared" si="17"/>
        <v>1</v>
      </c>
      <c r="AD157" s="61">
        <f t="shared" si="19"/>
        <v>-11.75570504584946</v>
      </c>
      <c r="AE157" s="61">
        <f t="shared" si="19"/>
        <v>0</v>
      </c>
      <c r="AF157" s="61">
        <f t="shared" si="20"/>
        <v>0</v>
      </c>
      <c r="AG157" s="61">
        <f t="shared" si="19"/>
        <v>0</v>
      </c>
      <c r="AH157" s="59"/>
      <c r="AI157" s="68"/>
    </row>
    <row r="158" spans="27:35" ht="12.75">
      <c r="AA158" s="55">
        <v>136</v>
      </c>
      <c r="AB158" s="55">
        <f t="shared" si="16"/>
        <v>0.027200000000000002</v>
      </c>
      <c r="AC158" s="55">
        <f t="shared" si="17"/>
        <v>1</v>
      </c>
      <c r="AD158" s="61">
        <f t="shared" si="19"/>
        <v>-12.748479794973802</v>
      </c>
      <c r="AE158" s="61">
        <f t="shared" si="19"/>
        <v>0</v>
      </c>
      <c r="AF158" s="61">
        <f t="shared" si="20"/>
        <v>0</v>
      </c>
      <c r="AG158" s="61">
        <f t="shared" si="19"/>
        <v>0</v>
      </c>
      <c r="AH158" s="59"/>
      <c r="AI158" s="68"/>
    </row>
    <row r="159" spans="27:35" ht="12.75">
      <c r="AA159" s="55">
        <v>137</v>
      </c>
      <c r="AB159" s="55">
        <f t="shared" si="16"/>
        <v>0.0274</v>
      </c>
      <c r="AC159" s="55">
        <f t="shared" si="17"/>
        <v>1</v>
      </c>
      <c r="AD159" s="61">
        <f t="shared" si="19"/>
        <v>-13.690942118573775</v>
      </c>
      <c r="AE159" s="61">
        <f t="shared" si="19"/>
        <v>0</v>
      </c>
      <c r="AF159" s="61">
        <f t="shared" si="20"/>
        <v>0</v>
      </c>
      <c r="AG159" s="61">
        <f t="shared" si="19"/>
        <v>0</v>
      </c>
      <c r="AH159" s="59"/>
      <c r="AI159" s="68"/>
    </row>
    <row r="160" spans="27:35" ht="12.75">
      <c r="AA160" s="55">
        <v>138</v>
      </c>
      <c r="AB160" s="55">
        <f t="shared" si="16"/>
        <v>0.027600000000000003</v>
      </c>
      <c r="AC160" s="55">
        <f t="shared" si="17"/>
        <v>1</v>
      </c>
      <c r="AD160" s="61">
        <f t="shared" si="19"/>
        <v>-14.579372548428234</v>
      </c>
      <c r="AE160" s="61">
        <f t="shared" si="19"/>
        <v>0</v>
      </c>
      <c r="AF160" s="61">
        <f t="shared" si="20"/>
        <v>0</v>
      </c>
      <c r="AG160" s="61">
        <f t="shared" si="19"/>
        <v>0</v>
      </c>
      <c r="AH160" s="59"/>
      <c r="AI160" s="68"/>
    </row>
    <row r="161" spans="27:35" ht="12.75">
      <c r="AA161" s="55">
        <v>139</v>
      </c>
      <c r="AB161" s="55">
        <f t="shared" si="16"/>
        <v>0.027800000000000002</v>
      </c>
      <c r="AC161" s="55">
        <f t="shared" si="17"/>
        <v>1</v>
      </c>
      <c r="AD161" s="61">
        <f t="shared" si="19"/>
        <v>-15.410264855515788</v>
      </c>
      <c r="AE161" s="61">
        <f t="shared" si="19"/>
        <v>0</v>
      </c>
      <c r="AF161" s="61">
        <f t="shared" si="20"/>
        <v>0</v>
      </c>
      <c r="AG161" s="61">
        <f t="shared" si="19"/>
        <v>0</v>
      </c>
      <c r="AH161" s="59"/>
      <c r="AI161" s="68"/>
    </row>
    <row r="162" spans="27:35" ht="12.75">
      <c r="AA162" s="55">
        <v>140</v>
      </c>
      <c r="AB162" s="55">
        <f t="shared" si="16"/>
        <v>0.028</v>
      </c>
      <c r="AC162" s="55">
        <f t="shared" si="17"/>
        <v>1</v>
      </c>
      <c r="AD162" s="61">
        <f t="shared" si="19"/>
        <v>-16.180339887498945</v>
      </c>
      <c r="AE162" s="61">
        <f t="shared" si="19"/>
        <v>0</v>
      </c>
      <c r="AF162" s="61">
        <f t="shared" si="20"/>
        <v>0</v>
      </c>
      <c r="AG162" s="61">
        <f t="shared" si="19"/>
        <v>0</v>
      </c>
      <c r="AH162" s="59"/>
      <c r="AI162" s="68"/>
    </row>
    <row r="163" spans="27:35" ht="12.75">
      <c r="AA163" s="55">
        <v>141</v>
      </c>
      <c r="AB163" s="55">
        <f t="shared" si="16"/>
        <v>0.028200000000000003</v>
      </c>
      <c r="AC163" s="55">
        <f t="shared" si="17"/>
        <v>1</v>
      </c>
      <c r="AD163" s="61">
        <f aca="true" t="shared" si="21" ref="AD163:AG182">AD63</f>
        <v>-16.886558510040306</v>
      </c>
      <c r="AE163" s="61">
        <f t="shared" si="21"/>
        <v>0</v>
      </c>
      <c r="AF163" s="61">
        <f t="shared" si="20"/>
        <v>0</v>
      </c>
      <c r="AG163" s="61">
        <f t="shared" si="21"/>
        <v>0</v>
      </c>
      <c r="AH163" s="59"/>
      <c r="AI163" s="68"/>
    </row>
    <row r="164" spans="27:35" ht="12.75">
      <c r="AA164" s="55">
        <v>142</v>
      </c>
      <c r="AB164" s="55">
        <f t="shared" si="16"/>
        <v>0.0284</v>
      </c>
      <c r="AC164" s="55">
        <f t="shared" si="17"/>
        <v>1</v>
      </c>
      <c r="AD164" s="61">
        <f t="shared" si="21"/>
        <v>-17.526133600877277</v>
      </c>
      <c r="AE164" s="61">
        <f t="shared" si="21"/>
        <v>0</v>
      </c>
      <c r="AF164" s="61">
        <f t="shared" si="20"/>
        <v>0</v>
      </c>
      <c r="AG164" s="61">
        <f t="shared" si="21"/>
        <v>0</v>
      </c>
      <c r="AH164" s="59"/>
      <c r="AI164" s="68"/>
    </row>
    <row r="165" spans="27:35" ht="12.75">
      <c r="AA165" s="55">
        <v>143</v>
      </c>
      <c r="AB165" s="55">
        <f t="shared" si="16"/>
        <v>0.0286</v>
      </c>
      <c r="AC165" s="55">
        <f t="shared" si="17"/>
        <v>1</v>
      </c>
      <c r="AD165" s="61">
        <f t="shared" si="21"/>
        <v>-18.096541049320393</v>
      </c>
      <c r="AE165" s="61">
        <f t="shared" si="21"/>
        <v>0</v>
      </c>
      <c r="AF165" s="61">
        <f t="shared" si="20"/>
        <v>0</v>
      </c>
      <c r="AG165" s="61">
        <f t="shared" si="21"/>
        <v>0</v>
      </c>
      <c r="AH165" s="59"/>
      <c r="AI165" s="68"/>
    </row>
    <row r="166" spans="27:35" ht="12.75">
      <c r="AA166" s="55">
        <v>144</v>
      </c>
      <c r="AB166" s="55">
        <f t="shared" si="16"/>
        <v>0.028800000000000003</v>
      </c>
      <c r="AC166" s="55">
        <f t="shared" si="17"/>
        <v>1</v>
      </c>
      <c r="AD166" s="61">
        <f t="shared" si="21"/>
        <v>-18.59552971776503</v>
      </c>
      <c r="AE166" s="61">
        <f t="shared" si="21"/>
        <v>0</v>
      </c>
      <c r="AF166" s="61">
        <f t="shared" si="20"/>
        <v>0</v>
      </c>
      <c r="AG166" s="61">
        <f t="shared" si="21"/>
        <v>0</v>
      </c>
      <c r="AH166" s="59"/>
      <c r="AI166" s="68"/>
    </row>
    <row r="167" spans="27:35" ht="12.75">
      <c r="AA167" s="55">
        <v>145</v>
      </c>
      <c r="AB167" s="55">
        <f t="shared" si="16"/>
        <v>0.029</v>
      </c>
      <c r="AC167" s="55">
        <f t="shared" si="17"/>
        <v>1</v>
      </c>
      <c r="AD167" s="61">
        <f t="shared" si="21"/>
        <v>-19.021130325903073</v>
      </c>
      <c r="AE167" s="61">
        <f t="shared" si="21"/>
        <v>0</v>
      </c>
      <c r="AF167" s="61">
        <f t="shared" si="20"/>
        <v>0</v>
      </c>
      <c r="AG167" s="61">
        <f t="shared" si="21"/>
        <v>0</v>
      </c>
      <c r="AH167" s="59"/>
      <c r="AI167" s="68"/>
    </row>
    <row r="168" spans="27:35" ht="12.75">
      <c r="AA168" s="55">
        <v>146</v>
      </c>
      <c r="AB168" s="55">
        <f t="shared" si="16"/>
        <v>0.0292</v>
      </c>
      <c r="AC168" s="55">
        <f t="shared" si="17"/>
        <v>1</v>
      </c>
      <c r="AD168" s="61">
        <f t="shared" si="21"/>
        <v>-19.37166322257262</v>
      </c>
      <c r="AE168" s="61">
        <f t="shared" si="21"/>
        <v>0</v>
      </c>
      <c r="AF168" s="61">
        <f t="shared" si="20"/>
        <v>0</v>
      </c>
      <c r="AG168" s="61">
        <f t="shared" si="21"/>
        <v>0</v>
      </c>
      <c r="AH168" s="59"/>
      <c r="AI168" s="68"/>
    </row>
    <row r="169" spans="27:35" ht="12.75">
      <c r="AA169" s="55">
        <v>147</v>
      </c>
      <c r="AB169" s="55">
        <f t="shared" si="16"/>
        <v>0.029400000000000003</v>
      </c>
      <c r="AC169" s="55">
        <f t="shared" si="17"/>
        <v>1</v>
      </c>
      <c r="AD169" s="61">
        <f t="shared" si="21"/>
        <v>-19.645745014573773</v>
      </c>
      <c r="AE169" s="61">
        <f t="shared" si="21"/>
        <v>0</v>
      </c>
      <c r="AF169" s="61">
        <f t="shared" si="20"/>
        <v>0</v>
      </c>
      <c r="AG169" s="61">
        <f t="shared" si="21"/>
        <v>0</v>
      </c>
      <c r="AH169" s="59"/>
      <c r="AI169" s="68"/>
    </row>
    <row r="170" spans="27:35" ht="12.75">
      <c r="AA170" s="55">
        <v>148</v>
      </c>
      <c r="AB170" s="55">
        <f t="shared" si="16"/>
        <v>0.0296</v>
      </c>
      <c r="AC170" s="55">
        <f t="shared" si="17"/>
        <v>1</v>
      </c>
      <c r="AD170" s="61">
        <f t="shared" si="21"/>
        <v>-19.842294026289558</v>
      </c>
      <c r="AE170" s="61">
        <f t="shared" si="21"/>
        <v>0</v>
      </c>
      <c r="AF170" s="61">
        <f t="shared" si="20"/>
        <v>0</v>
      </c>
      <c r="AG170" s="61">
        <f t="shared" si="21"/>
        <v>0</v>
      </c>
      <c r="AH170" s="59"/>
      <c r="AI170" s="68"/>
    </row>
    <row r="171" spans="27:35" ht="12.75">
      <c r="AA171" s="55">
        <v>149</v>
      </c>
      <c r="AB171" s="55">
        <f t="shared" si="16"/>
        <v>0.0298</v>
      </c>
      <c r="AC171" s="55">
        <f t="shared" si="17"/>
        <v>1</v>
      </c>
      <c r="AD171" s="61">
        <f t="shared" si="21"/>
        <v>-19.960534568565432</v>
      </c>
      <c r="AE171" s="61">
        <f t="shared" si="21"/>
        <v>0</v>
      </c>
      <c r="AF171" s="61">
        <f t="shared" si="20"/>
        <v>0</v>
      </c>
      <c r="AG171" s="61">
        <f t="shared" si="21"/>
        <v>0</v>
      </c>
      <c r="AH171" s="59"/>
      <c r="AI171" s="68"/>
    </row>
    <row r="172" spans="27:35" ht="12.75">
      <c r="AA172" s="55">
        <v>150</v>
      </c>
      <c r="AB172" s="55">
        <f t="shared" si="16"/>
        <v>0.030000000000000002</v>
      </c>
      <c r="AC172" s="55">
        <f t="shared" si="17"/>
        <v>2</v>
      </c>
      <c r="AD172" s="61">
        <f t="shared" si="21"/>
        <v>-20</v>
      </c>
      <c r="AE172" s="61">
        <f t="shared" si="21"/>
        <v>0</v>
      </c>
      <c r="AF172" s="61">
        <f t="shared" si="20"/>
        <v>0</v>
      </c>
      <c r="AG172" s="61">
        <f t="shared" si="21"/>
        <v>0</v>
      </c>
      <c r="AH172" s="59"/>
      <c r="AI172" s="68"/>
    </row>
    <row r="173" spans="27:35" ht="12.75">
      <c r="AA173" s="55">
        <v>151</v>
      </c>
      <c r="AB173" s="55">
        <f t="shared" si="16"/>
        <v>0.0302</v>
      </c>
      <c r="AC173" s="55">
        <f t="shared" si="17"/>
        <v>2</v>
      </c>
      <c r="AD173" s="61">
        <f t="shared" si="21"/>
        <v>-19.960534568565432</v>
      </c>
      <c r="AE173" s="61">
        <f t="shared" si="21"/>
        <v>0</v>
      </c>
      <c r="AF173" s="61">
        <f t="shared" si="20"/>
        <v>0</v>
      </c>
      <c r="AG173" s="61">
        <f t="shared" si="21"/>
        <v>0</v>
      </c>
      <c r="AH173" s="59"/>
      <c r="AI173" s="68"/>
    </row>
    <row r="174" spans="27:35" ht="12.75">
      <c r="AA174" s="55">
        <v>152</v>
      </c>
      <c r="AB174" s="55">
        <f t="shared" si="16"/>
        <v>0.0304</v>
      </c>
      <c r="AC174" s="55">
        <f t="shared" si="17"/>
        <v>2</v>
      </c>
      <c r="AD174" s="61">
        <f t="shared" si="21"/>
        <v>-19.842294026289554</v>
      </c>
      <c r="AE174" s="61">
        <f t="shared" si="21"/>
        <v>0</v>
      </c>
      <c r="AF174" s="61">
        <f t="shared" si="20"/>
        <v>0</v>
      </c>
      <c r="AG174" s="61">
        <f t="shared" si="21"/>
        <v>0</v>
      </c>
      <c r="AH174" s="59"/>
      <c r="AI174" s="68"/>
    </row>
    <row r="175" spans="27:35" ht="12.75">
      <c r="AA175" s="55">
        <v>153</v>
      </c>
      <c r="AB175" s="55">
        <f t="shared" si="16"/>
        <v>0.030600000000000002</v>
      </c>
      <c r="AC175" s="55">
        <f t="shared" si="17"/>
        <v>2</v>
      </c>
      <c r="AD175" s="61">
        <f t="shared" si="21"/>
        <v>-19.645745014573773</v>
      </c>
      <c r="AE175" s="61">
        <f t="shared" si="21"/>
        <v>0</v>
      </c>
      <c r="AF175" s="61">
        <f t="shared" si="20"/>
        <v>0</v>
      </c>
      <c r="AG175" s="61">
        <f t="shared" si="21"/>
        <v>0</v>
      </c>
      <c r="AH175" s="59"/>
      <c r="AI175" s="68"/>
    </row>
    <row r="176" spans="27:35" ht="12.75">
      <c r="AA176" s="55">
        <v>154</v>
      </c>
      <c r="AB176" s="55">
        <f t="shared" si="16"/>
        <v>0.0308</v>
      </c>
      <c r="AC176" s="55">
        <f t="shared" si="17"/>
        <v>2</v>
      </c>
      <c r="AD176" s="61">
        <f t="shared" si="21"/>
        <v>-19.37166322257262</v>
      </c>
      <c r="AE176" s="61">
        <f t="shared" si="21"/>
        <v>0</v>
      </c>
      <c r="AF176" s="61">
        <f t="shared" si="20"/>
        <v>0</v>
      </c>
      <c r="AG176" s="61">
        <f t="shared" si="21"/>
        <v>0</v>
      </c>
      <c r="AH176" s="59"/>
      <c r="AI176" s="68"/>
    </row>
    <row r="177" spans="27:35" ht="12.75">
      <c r="AA177" s="55">
        <v>155</v>
      </c>
      <c r="AB177" s="55">
        <f t="shared" si="16"/>
        <v>0.031</v>
      </c>
      <c r="AC177" s="55">
        <f t="shared" si="17"/>
        <v>2</v>
      </c>
      <c r="AD177" s="61">
        <f t="shared" si="21"/>
        <v>-19.02113032590307</v>
      </c>
      <c r="AE177" s="61">
        <f t="shared" si="21"/>
        <v>0</v>
      </c>
      <c r="AF177" s="61">
        <f t="shared" si="20"/>
        <v>0</v>
      </c>
      <c r="AG177" s="61">
        <f t="shared" si="21"/>
        <v>0</v>
      </c>
      <c r="AH177" s="59"/>
      <c r="AI177" s="68"/>
    </row>
    <row r="178" spans="27:35" ht="12.75">
      <c r="AA178" s="55">
        <v>156</v>
      </c>
      <c r="AB178" s="55">
        <f t="shared" si="16"/>
        <v>0.031200000000000002</v>
      </c>
      <c r="AC178" s="55">
        <f t="shared" si="17"/>
        <v>2</v>
      </c>
      <c r="AD178" s="61">
        <f t="shared" si="21"/>
        <v>-18.59552971776503</v>
      </c>
      <c r="AE178" s="61">
        <f t="shared" si="21"/>
        <v>0</v>
      </c>
      <c r="AF178" s="61">
        <f t="shared" si="20"/>
        <v>0</v>
      </c>
      <c r="AG178" s="61">
        <f t="shared" si="21"/>
        <v>0</v>
      </c>
      <c r="AH178" s="59"/>
      <c r="AI178" s="68"/>
    </row>
    <row r="179" spans="27:35" ht="12.75">
      <c r="AA179" s="55">
        <v>157</v>
      </c>
      <c r="AB179" s="55">
        <f t="shared" si="16"/>
        <v>0.031400000000000004</v>
      </c>
      <c r="AC179" s="55">
        <f t="shared" si="17"/>
        <v>2</v>
      </c>
      <c r="AD179" s="61">
        <f t="shared" si="21"/>
        <v>-18.09654104932039</v>
      </c>
      <c r="AE179" s="61">
        <f t="shared" si="21"/>
        <v>0</v>
      </c>
      <c r="AF179" s="61">
        <f t="shared" si="20"/>
        <v>0</v>
      </c>
      <c r="AG179" s="61">
        <f t="shared" si="21"/>
        <v>0</v>
      </c>
      <c r="AH179" s="59"/>
      <c r="AI179" s="68"/>
    </row>
    <row r="180" spans="27:35" ht="12.75">
      <c r="AA180" s="55">
        <v>158</v>
      </c>
      <c r="AB180" s="55">
        <f t="shared" si="16"/>
        <v>0.0316</v>
      </c>
      <c r="AC180" s="55">
        <f t="shared" si="17"/>
        <v>2</v>
      </c>
      <c r="AD180" s="61">
        <f t="shared" si="21"/>
        <v>-17.52613360087727</v>
      </c>
      <c r="AE180" s="61">
        <f t="shared" si="21"/>
        <v>0</v>
      </c>
      <c r="AF180" s="61">
        <f t="shared" si="20"/>
        <v>0</v>
      </c>
      <c r="AG180" s="61">
        <f t="shared" si="21"/>
        <v>0</v>
      </c>
      <c r="AH180" s="59"/>
      <c r="AI180" s="68"/>
    </row>
    <row r="181" spans="27:35" ht="12.75">
      <c r="AA181" s="55">
        <v>159</v>
      </c>
      <c r="AB181" s="55">
        <f t="shared" si="16"/>
        <v>0.0318</v>
      </c>
      <c r="AC181" s="55">
        <f t="shared" si="17"/>
        <v>2</v>
      </c>
      <c r="AD181" s="61">
        <f t="shared" si="21"/>
        <v>-16.886558510040302</v>
      </c>
      <c r="AE181" s="61">
        <f t="shared" si="21"/>
        <v>0</v>
      </c>
      <c r="AF181" s="61">
        <f t="shared" si="20"/>
        <v>0</v>
      </c>
      <c r="AG181" s="61">
        <f t="shared" si="21"/>
        <v>0</v>
      </c>
      <c r="AH181" s="59"/>
      <c r="AI181" s="68"/>
    </row>
    <row r="182" spans="27:35" ht="12.75">
      <c r="AA182" s="55">
        <v>160</v>
      </c>
      <c r="AB182" s="55">
        <f t="shared" si="16"/>
        <v>0.032</v>
      </c>
      <c r="AC182" s="55">
        <f t="shared" si="17"/>
        <v>2</v>
      </c>
      <c r="AD182" s="61">
        <f t="shared" si="21"/>
        <v>-16.180339887498945</v>
      </c>
      <c r="AE182" s="61">
        <f t="shared" si="21"/>
        <v>0</v>
      </c>
      <c r="AF182" s="61">
        <f t="shared" si="20"/>
        <v>0</v>
      </c>
      <c r="AG182" s="61">
        <f t="shared" si="21"/>
        <v>0</v>
      </c>
      <c r="AH182" s="59"/>
      <c r="AI182" s="68"/>
    </row>
    <row r="183" spans="27:35" ht="12.75">
      <c r="AA183" s="55">
        <v>161</v>
      </c>
      <c r="AB183" s="55">
        <f t="shared" si="16"/>
        <v>0.0322</v>
      </c>
      <c r="AC183" s="55">
        <f t="shared" si="17"/>
        <v>2</v>
      </c>
      <c r="AD183" s="61">
        <f aca="true" t="shared" si="22" ref="AD183:AG202">AD83</f>
        <v>-15.41026485551578</v>
      </c>
      <c r="AE183" s="61">
        <f t="shared" si="22"/>
        <v>0</v>
      </c>
      <c r="AF183" s="61">
        <f t="shared" si="20"/>
        <v>0</v>
      </c>
      <c r="AG183" s="61">
        <f t="shared" si="22"/>
        <v>0</v>
      </c>
      <c r="AH183" s="59"/>
      <c r="AI183" s="68"/>
    </row>
    <row r="184" spans="27:35" ht="12.75">
      <c r="AA184" s="55">
        <v>162</v>
      </c>
      <c r="AB184" s="55">
        <f t="shared" si="16"/>
        <v>0.0324</v>
      </c>
      <c r="AC184" s="55">
        <f t="shared" si="17"/>
        <v>2</v>
      </c>
      <c r="AD184" s="61">
        <f t="shared" si="22"/>
        <v>-14.579372548428225</v>
      </c>
      <c r="AE184" s="61">
        <f t="shared" si="22"/>
        <v>0</v>
      </c>
      <c r="AF184" s="61">
        <f t="shared" si="20"/>
        <v>0</v>
      </c>
      <c r="AG184" s="61">
        <f t="shared" si="22"/>
        <v>0</v>
      </c>
      <c r="AH184" s="59"/>
      <c r="AI184" s="68"/>
    </row>
    <row r="185" spans="27:35" ht="12.75">
      <c r="AA185" s="55">
        <v>163</v>
      </c>
      <c r="AB185" s="55">
        <f t="shared" si="16"/>
        <v>0.032600000000000004</v>
      </c>
      <c r="AC185" s="55">
        <f t="shared" si="17"/>
        <v>2</v>
      </c>
      <c r="AD185" s="61">
        <f t="shared" si="22"/>
        <v>-13.690942118573773</v>
      </c>
      <c r="AE185" s="61">
        <f t="shared" si="22"/>
        <v>0</v>
      </c>
      <c r="AF185" s="61">
        <f t="shared" si="20"/>
        <v>0</v>
      </c>
      <c r="AG185" s="61">
        <f t="shared" si="22"/>
        <v>0</v>
      </c>
      <c r="AH185" s="59"/>
      <c r="AI185" s="68"/>
    </row>
    <row r="186" spans="27:35" ht="12.75">
      <c r="AA186" s="55">
        <v>164</v>
      </c>
      <c r="AB186" s="55">
        <f t="shared" si="16"/>
        <v>0.0328</v>
      </c>
      <c r="AC186" s="55">
        <f t="shared" si="17"/>
        <v>2</v>
      </c>
      <c r="AD186" s="61">
        <f t="shared" si="22"/>
        <v>-12.74847979497379</v>
      </c>
      <c r="AE186" s="61">
        <f t="shared" si="22"/>
        <v>0</v>
      </c>
      <c r="AF186" s="61">
        <f t="shared" si="20"/>
        <v>0</v>
      </c>
      <c r="AG186" s="61">
        <f t="shared" si="22"/>
        <v>0</v>
      </c>
      <c r="AH186" s="59"/>
      <c r="AI186" s="68"/>
    </row>
    <row r="187" spans="27:35" ht="12.75">
      <c r="AA187" s="55">
        <v>165</v>
      </c>
      <c r="AB187" s="55">
        <f aca="true" t="shared" si="23" ref="AB187:AB250">AA187*$AB$20</f>
        <v>0.033</v>
      </c>
      <c r="AC187" s="55">
        <f aca="true" t="shared" si="24" ref="AC187:AC250">ROUND(AB187/$AB$17,0)</f>
        <v>2</v>
      </c>
      <c r="AD187" s="61">
        <f t="shared" si="22"/>
        <v>-11.755705045849451</v>
      </c>
      <c r="AE187" s="61">
        <f t="shared" si="22"/>
        <v>0</v>
      </c>
      <c r="AF187" s="61">
        <f t="shared" si="20"/>
        <v>0</v>
      </c>
      <c r="AG187" s="61">
        <f t="shared" si="22"/>
        <v>0</v>
      </c>
      <c r="AH187" s="59"/>
      <c r="AI187" s="68"/>
    </row>
    <row r="188" spans="27:35" ht="12.75">
      <c r="AA188" s="55">
        <v>166</v>
      </c>
      <c r="AB188" s="55">
        <f t="shared" si="23"/>
        <v>0.0332</v>
      </c>
      <c r="AC188" s="55">
        <f t="shared" si="24"/>
        <v>2</v>
      </c>
      <c r="AD188" s="61">
        <f t="shared" si="22"/>
        <v>-10.716535899579927</v>
      </c>
      <c r="AE188" s="61">
        <f t="shared" si="22"/>
        <v>0</v>
      </c>
      <c r="AF188" s="61">
        <f t="shared" si="20"/>
        <v>0</v>
      </c>
      <c r="AG188" s="61">
        <f t="shared" si="22"/>
        <v>0</v>
      </c>
      <c r="AH188" s="59"/>
      <c r="AI188" s="68"/>
    </row>
    <row r="189" spans="27:35" ht="12.75">
      <c r="AA189" s="55">
        <v>167</v>
      </c>
      <c r="AB189" s="55">
        <f t="shared" si="23"/>
        <v>0.0334</v>
      </c>
      <c r="AC189" s="55">
        <f t="shared" si="24"/>
        <v>2</v>
      </c>
      <c r="AD189" s="61">
        <f t="shared" si="22"/>
        <v>-9.635073482034306</v>
      </c>
      <c r="AE189" s="61">
        <f t="shared" si="22"/>
        <v>0</v>
      </c>
      <c r="AF189" s="61">
        <f t="shared" si="20"/>
        <v>0</v>
      </c>
      <c r="AG189" s="61">
        <f t="shared" si="22"/>
        <v>0</v>
      </c>
      <c r="AH189" s="59"/>
      <c r="AI189" s="68"/>
    </row>
    <row r="190" spans="27:35" ht="12.75">
      <c r="AA190" s="55">
        <v>168</v>
      </c>
      <c r="AB190" s="55">
        <f t="shared" si="23"/>
        <v>0.033600000000000005</v>
      </c>
      <c r="AC190" s="55">
        <f t="shared" si="24"/>
        <v>2</v>
      </c>
      <c r="AD190" s="61">
        <f t="shared" si="22"/>
        <v>-8.515585831301443</v>
      </c>
      <c r="AE190" s="61">
        <f t="shared" si="22"/>
        <v>0</v>
      </c>
      <c r="AF190" s="61">
        <f t="shared" si="20"/>
        <v>0</v>
      </c>
      <c r="AG190" s="61">
        <f t="shared" si="22"/>
        <v>0</v>
      </c>
      <c r="AH190" s="59"/>
      <c r="AI190" s="68"/>
    </row>
    <row r="191" spans="27:35" ht="12.75">
      <c r="AA191" s="55">
        <v>169</v>
      </c>
      <c r="AB191" s="55">
        <f t="shared" si="23"/>
        <v>0.033800000000000004</v>
      </c>
      <c r="AC191" s="55">
        <f t="shared" si="24"/>
        <v>2</v>
      </c>
      <c r="AD191" s="61">
        <f t="shared" si="22"/>
        <v>-7.362491053693557</v>
      </c>
      <c r="AE191" s="61">
        <f t="shared" si="22"/>
        <v>0</v>
      </c>
      <c r="AF191" s="61">
        <f t="shared" si="20"/>
        <v>0</v>
      </c>
      <c r="AG191" s="61">
        <f t="shared" si="22"/>
        <v>0</v>
      </c>
      <c r="AH191" s="59"/>
      <c r="AI191" s="68"/>
    </row>
    <row r="192" spans="27:35" ht="12.75">
      <c r="AA192" s="55">
        <v>170</v>
      </c>
      <c r="AB192" s="55">
        <f t="shared" si="23"/>
        <v>0.034</v>
      </c>
      <c r="AC192" s="55">
        <f t="shared" si="24"/>
        <v>2</v>
      </c>
      <c r="AD192" s="61">
        <f t="shared" si="22"/>
        <v>-6.180339887498951</v>
      </c>
      <c r="AE192" s="61">
        <f t="shared" si="22"/>
        <v>0</v>
      </c>
      <c r="AF192" s="61">
        <f t="shared" si="20"/>
        <v>0</v>
      </c>
      <c r="AG192" s="61">
        <f t="shared" si="22"/>
        <v>0</v>
      </c>
      <c r="AH192" s="59"/>
      <c r="AI192" s="68"/>
    </row>
    <row r="193" spans="27:35" ht="12.75">
      <c r="AA193" s="55">
        <v>171</v>
      </c>
      <c r="AB193" s="55">
        <f t="shared" si="23"/>
        <v>0.0342</v>
      </c>
      <c r="AC193" s="55">
        <f t="shared" si="24"/>
        <v>2</v>
      </c>
      <c r="AD193" s="61">
        <f t="shared" si="22"/>
        <v>-4.973797743297089</v>
      </c>
      <c r="AE193" s="61">
        <f t="shared" si="22"/>
        <v>0</v>
      </c>
      <c r="AF193" s="61">
        <f t="shared" si="20"/>
        <v>0</v>
      </c>
      <c r="AG193" s="61">
        <f t="shared" si="22"/>
        <v>0</v>
      </c>
      <c r="AH193" s="59"/>
      <c r="AI193" s="68"/>
    </row>
    <row r="194" spans="27:35" ht="12.75">
      <c r="AA194" s="55">
        <v>172</v>
      </c>
      <c r="AB194" s="55">
        <f t="shared" si="23"/>
        <v>0.0344</v>
      </c>
      <c r="AC194" s="55">
        <f t="shared" si="24"/>
        <v>2</v>
      </c>
      <c r="AD194" s="61">
        <f t="shared" si="22"/>
        <v>-3.747626291714475</v>
      </c>
      <c r="AE194" s="61">
        <f t="shared" si="22"/>
        <v>0</v>
      </c>
      <c r="AF194" s="61">
        <f t="shared" si="20"/>
        <v>0</v>
      </c>
      <c r="AG194" s="61">
        <f t="shared" si="22"/>
        <v>0</v>
      </c>
      <c r="AH194" s="59"/>
      <c r="AI194" s="68"/>
    </row>
    <row r="195" spans="27:35" ht="12.75">
      <c r="AA195" s="55">
        <v>173</v>
      </c>
      <c r="AB195" s="55">
        <f t="shared" si="23"/>
        <v>0.0346</v>
      </c>
      <c r="AC195" s="55">
        <f t="shared" si="24"/>
        <v>2</v>
      </c>
      <c r="AD195" s="61">
        <f t="shared" si="22"/>
        <v>-2.506664671286092</v>
      </c>
      <c r="AE195" s="61">
        <f t="shared" si="22"/>
        <v>0</v>
      </c>
      <c r="AF195" s="61">
        <f t="shared" si="20"/>
        <v>0</v>
      </c>
      <c r="AG195" s="61">
        <f t="shared" si="22"/>
        <v>0</v>
      </c>
      <c r="AH195" s="59"/>
      <c r="AI195" s="68"/>
    </row>
    <row r="196" spans="27:35" ht="12.75">
      <c r="AA196" s="55">
        <v>174</v>
      </c>
      <c r="AB196" s="55">
        <f t="shared" si="23"/>
        <v>0.034800000000000005</v>
      </c>
      <c r="AC196" s="55">
        <f t="shared" si="24"/>
        <v>2</v>
      </c>
      <c r="AD196" s="61">
        <f t="shared" si="22"/>
        <v>-1.255810390586264</v>
      </c>
      <c r="AE196" s="61">
        <f t="shared" si="22"/>
        <v>0</v>
      </c>
      <c r="AF196" s="61">
        <f t="shared" si="20"/>
        <v>0</v>
      </c>
      <c r="AG196" s="61">
        <f t="shared" si="22"/>
        <v>0</v>
      </c>
      <c r="AH196" s="59"/>
      <c r="AI196" s="68"/>
    </row>
    <row r="197" spans="27:35" ht="12.75">
      <c r="AA197" s="55">
        <v>175</v>
      </c>
      <c r="AB197" s="55">
        <f t="shared" si="23"/>
        <v>0.035</v>
      </c>
      <c r="AC197" s="55">
        <f t="shared" si="24"/>
        <v>2</v>
      </c>
      <c r="AD197" s="61">
        <f t="shared" si="22"/>
        <v>1.4088123029276645E-14</v>
      </c>
      <c r="AE197" s="61">
        <f t="shared" si="22"/>
        <v>1.4088123029276645E-14</v>
      </c>
      <c r="AF197" s="61">
        <f t="shared" si="20"/>
        <v>1.4088123029276645E-14</v>
      </c>
      <c r="AG197" s="61">
        <f t="shared" si="22"/>
        <v>1.4088123029276645E-14</v>
      </c>
      <c r="AH197" s="59"/>
      <c r="AI197" s="68"/>
    </row>
    <row r="198" spans="27:35" ht="12.75">
      <c r="AA198" s="55">
        <v>176</v>
      </c>
      <c r="AB198" s="55">
        <f t="shared" si="23"/>
        <v>0.0352</v>
      </c>
      <c r="AC198" s="55">
        <f t="shared" si="24"/>
        <v>2</v>
      </c>
      <c r="AD198" s="61">
        <f t="shared" si="22"/>
        <v>1.2558103905862743</v>
      </c>
      <c r="AE198" s="61">
        <f t="shared" si="22"/>
        <v>1.2558103905862743</v>
      </c>
      <c r="AF198" s="61">
        <f t="shared" si="20"/>
        <v>1.2558103905862743</v>
      </c>
      <c r="AG198" s="61">
        <f t="shared" si="22"/>
        <v>1.2558103905862743</v>
      </c>
      <c r="AH198" s="59"/>
      <c r="AI198" s="68"/>
    </row>
    <row r="199" spans="27:35" ht="12.75">
      <c r="AA199" s="55">
        <v>177</v>
      </c>
      <c r="AB199" s="55">
        <f t="shared" si="23"/>
        <v>0.0354</v>
      </c>
      <c r="AC199" s="55">
        <f t="shared" si="24"/>
        <v>2</v>
      </c>
      <c r="AD199" s="61">
        <f t="shared" si="22"/>
        <v>2.5066646712860847</v>
      </c>
      <c r="AE199" s="61">
        <f t="shared" si="22"/>
        <v>2.5066646712860847</v>
      </c>
      <c r="AF199" s="61">
        <f t="shared" si="20"/>
        <v>2.5066646712860847</v>
      </c>
      <c r="AG199" s="61">
        <f t="shared" si="22"/>
        <v>2.5066646712860847</v>
      </c>
      <c r="AH199" s="59"/>
      <c r="AI199" s="68"/>
    </row>
    <row r="200" spans="27:35" ht="12.75">
      <c r="AA200" s="55">
        <v>178</v>
      </c>
      <c r="AB200" s="55">
        <f t="shared" si="23"/>
        <v>0.0356</v>
      </c>
      <c r="AC200" s="55">
        <f t="shared" si="24"/>
        <v>2</v>
      </c>
      <c r="AD200" s="61">
        <f t="shared" si="22"/>
        <v>3.7476262917145027</v>
      </c>
      <c r="AE200" s="61">
        <f t="shared" si="22"/>
        <v>3.7476262917145027</v>
      </c>
      <c r="AF200" s="61">
        <f t="shared" si="20"/>
        <v>3.7476262917145027</v>
      </c>
      <c r="AG200" s="61">
        <f t="shared" si="22"/>
        <v>3.7476262917145027</v>
      </c>
      <c r="AH200" s="59"/>
      <c r="AI200" s="68"/>
    </row>
    <row r="201" spans="27:35" ht="12.75">
      <c r="AA201" s="55">
        <v>179</v>
      </c>
      <c r="AB201" s="55">
        <f t="shared" si="23"/>
        <v>0.0358</v>
      </c>
      <c r="AC201" s="55">
        <f t="shared" si="24"/>
        <v>2</v>
      </c>
      <c r="AD201" s="61">
        <f t="shared" si="22"/>
        <v>4.973797743297099</v>
      </c>
      <c r="AE201" s="61">
        <f t="shared" si="22"/>
        <v>4.973797743297099</v>
      </c>
      <c r="AF201" s="61">
        <f t="shared" si="20"/>
        <v>4.973797743297099</v>
      </c>
      <c r="AG201" s="61">
        <f t="shared" si="22"/>
        <v>4.973797743297099</v>
      </c>
      <c r="AH201" s="59"/>
      <c r="AI201" s="68"/>
    </row>
    <row r="202" spans="27:35" ht="12.75">
      <c r="AA202" s="55">
        <v>180</v>
      </c>
      <c r="AB202" s="55">
        <f t="shared" si="23"/>
        <v>0.036000000000000004</v>
      </c>
      <c r="AC202" s="55">
        <f t="shared" si="24"/>
        <v>2</v>
      </c>
      <c r="AD202" s="61">
        <f t="shared" si="22"/>
        <v>6.180339887498945</v>
      </c>
      <c r="AE202" s="61">
        <f t="shared" si="22"/>
        <v>6.180339887498945</v>
      </c>
      <c r="AF202" s="61">
        <f t="shared" si="20"/>
        <v>6.180339887498945</v>
      </c>
      <c r="AG202" s="61">
        <f t="shared" si="22"/>
        <v>6.180339887498945</v>
      </c>
      <c r="AH202" s="59"/>
      <c r="AI202" s="68"/>
    </row>
    <row r="203" spans="27:35" ht="12.75">
      <c r="AA203" s="55">
        <v>181</v>
      </c>
      <c r="AB203" s="55">
        <f t="shared" si="23"/>
        <v>0.0362</v>
      </c>
      <c r="AC203" s="55">
        <f t="shared" si="24"/>
        <v>2</v>
      </c>
      <c r="AD203" s="61">
        <f aca="true" t="shared" si="25" ref="AD203:AG222">AD103</f>
        <v>7.362491053693549</v>
      </c>
      <c r="AE203" s="61">
        <f t="shared" si="25"/>
        <v>7.362491053693549</v>
      </c>
      <c r="AF203" s="61">
        <f t="shared" si="20"/>
        <v>7.362491053693549</v>
      </c>
      <c r="AG203" s="61">
        <f t="shared" si="25"/>
        <v>7.362491053693549</v>
      </c>
      <c r="AH203" s="59"/>
      <c r="AI203" s="68"/>
    </row>
    <row r="204" spans="27:35" ht="12.75">
      <c r="AA204" s="55">
        <v>182</v>
      </c>
      <c r="AB204" s="55">
        <f t="shared" si="23"/>
        <v>0.0364</v>
      </c>
      <c r="AC204" s="55">
        <f t="shared" si="24"/>
        <v>2</v>
      </c>
      <c r="AD204" s="61">
        <f t="shared" si="25"/>
        <v>8.515585831301468</v>
      </c>
      <c r="AE204" s="61">
        <f t="shared" si="25"/>
        <v>8.515585831301468</v>
      </c>
      <c r="AF204" s="61">
        <f t="shared" si="20"/>
        <v>8.515585831301468</v>
      </c>
      <c r="AG204" s="61">
        <f t="shared" si="25"/>
        <v>8.515585831301468</v>
      </c>
      <c r="AH204" s="59"/>
      <c r="AI204" s="68"/>
    </row>
    <row r="205" spans="27:35" ht="12.75">
      <c r="AA205" s="55">
        <v>183</v>
      </c>
      <c r="AB205" s="55">
        <f t="shared" si="23"/>
        <v>0.0366</v>
      </c>
      <c r="AC205" s="55">
        <f t="shared" si="24"/>
        <v>2</v>
      </c>
      <c r="AD205" s="61">
        <f t="shared" si="25"/>
        <v>9.635073482034315</v>
      </c>
      <c r="AE205" s="61">
        <f t="shared" si="25"/>
        <v>9.635073482034315</v>
      </c>
      <c r="AF205" s="61">
        <f t="shared" si="20"/>
        <v>9.635073482034315</v>
      </c>
      <c r="AG205" s="61">
        <f t="shared" si="25"/>
        <v>9.635073482034315</v>
      </c>
      <c r="AH205" s="59"/>
      <c r="AI205" s="68"/>
    </row>
    <row r="206" spans="27:35" ht="12.75">
      <c r="AA206" s="55">
        <v>184</v>
      </c>
      <c r="AB206" s="55">
        <f t="shared" si="23"/>
        <v>0.0368</v>
      </c>
      <c r="AC206" s="55">
        <f t="shared" si="24"/>
        <v>2</v>
      </c>
      <c r="AD206" s="61">
        <f t="shared" si="25"/>
        <v>10.71653589957995</v>
      </c>
      <c r="AE206" s="61">
        <f t="shared" si="25"/>
        <v>10.71653589957995</v>
      </c>
      <c r="AF206" s="61">
        <f t="shared" si="20"/>
        <v>10.71653589957995</v>
      </c>
      <c r="AG206" s="61">
        <f t="shared" si="25"/>
        <v>10.71653589957995</v>
      </c>
      <c r="AH206" s="59"/>
      <c r="AI206" s="68"/>
    </row>
    <row r="207" spans="27:35" ht="12.75">
      <c r="AA207" s="55">
        <v>185</v>
      </c>
      <c r="AB207" s="55">
        <f t="shared" si="23"/>
        <v>0.037000000000000005</v>
      </c>
      <c r="AC207" s="55">
        <f t="shared" si="24"/>
        <v>2</v>
      </c>
      <c r="AD207" s="61">
        <f t="shared" si="25"/>
        <v>11.755705045849474</v>
      </c>
      <c r="AE207" s="61">
        <f t="shared" si="25"/>
        <v>11.755705045849474</v>
      </c>
      <c r="AF207" s="61">
        <f t="shared" si="20"/>
        <v>11.755705045849474</v>
      </c>
      <c r="AG207" s="61">
        <f t="shared" si="25"/>
        <v>11.755705045849474</v>
      </c>
      <c r="AH207" s="59"/>
      <c r="AI207" s="68"/>
    </row>
    <row r="208" spans="27:35" ht="12.75">
      <c r="AA208" s="55">
        <v>186</v>
      </c>
      <c r="AB208" s="55">
        <f t="shared" si="23"/>
        <v>0.037200000000000004</v>
      </c>
      <c r="AC208" s="55">
        <f t="shared" si="24"/>
        <v>2</v>
      </c>
      <c r="AD208" s="61">
        <f t="shared" si="25"/>
        <v>12.7484797949738</v>
      </c>
      <c r="AE208" s="61">
        <f t="shared" si="25"/>
        <v>12.7484797949738</v>
      </c>
      <c r="AF208" s="61">
        <f t="shared" si="20"/>
        <v>12.7484797949738</v>
      </c>
      <c r="AG208" s="61">
        <f t="shared" si="25"/>
        <v>12.7484797949738</v>
      </c>
      <c r="AH208" s="59"/>
      <c r="AI208" s="68"/>
    </row>
    <row r="209" spans="27:35" ht="12.75">
      <c r="AA209" s="55">
        <v>187</v>
      </c>
      <c r="AB209" s="55">
        <f t="shared" si="23"/>
        <v>0.0374</v>
      </c>
      <c r="AC209" s="55">
        <f t="shared" si="24"/>
        <v>2</v>
      </c>
      <c r="AD209" s="61">
        <f t="shared" si="25"/>
        <v>13.690942118573785</v>
      </c>
      <c r="AE209" s="61">
        <f t="shared" si="25"/>
        <v>13.690942118573785</v>
      </c>
      <c r="AF209" s="61">
        <f t="shared" si="20"/>
        <v>13.690942118573785</v>
      </c>
      <c r="AG209" s="61">
        <f t="shared" si="25"/>
        <v>13.690942118573785</v>
      </c>
      <c r="AH209" s="59"/>
      <c r="AI209" s="68"/>
    </row>
    <row r="210" spans="27:35" ht="12.75">
      <c r="AA210" s="55">
        <v>188</v>
      </c>
      <c r="AB210" s="55">
        <f t="shared" si="23"/>
        <v>0.0376</v>
      </c>
      <c r="AC210" s="55">
        <f t="shared" si="24"/>
        <v>2</v>
      </c>
      <c r="AD210" s="61">
        <f t="shared" si="25"/>
        <v>14.579372548428237</v>
      </c>
      <c r="AE210" s="61">
        <f t="shared" si="25"/>
        <v>14.579372548428237</v>
      </c>
      <c r="AF210" s="61">
        <f t="shared" si="20"/>
        <v>14.579372548428237</v>
      </c>
      <c r="AG210" s="61">
        <f t="shared" si="25"/>
        <v>14.579372548428237</v>
      </c>
      <c r="AH210" s="59"/>
      <c r="AI210" s="68"/>
    </row>
    <row r="211" spans="27:35" ht="12.75">
      <c r="AA211" s="55">
        <v>189</v>
      </c>
      <c r="AB211" s="55">
        <f t="shared" si="23"/>
        <v>0.0378</v>
      </c>
      <c r="AC211" s="55">
        <f t="shared" si="24"/>
        <v>2</v>
      </c>
      <c r="AD211" s="61">
        <f t="shared" si="25"/>
        <v>15.410264855515788</v>
      </c>
      <c r="AE211" s="61">
        <f t="shared" si="25"/>
        <v>15.410264855515788</v>
      </c>
      <c r="AF211" s="61">
        <f t="shared" si="20"/>
        <v>15.410264855515788</v>
      </c>
      <c r="AG211" s="61">
        <f t="shared" si="25"/>
        <v>15.410264855515788</v>
      </c>
      <c r="AH211" s="59"/>
      <c r="AI211" s="68"/>
    </row>
    <row r="212" spans="27:35" ht="12.75">
      <c r="AA212" s="55">
        <v>190</v>
      </c>
      <c r="AB212" s="55">
        <f t="shared" si="23"/>
        <v>0.038</v>
      </c>
      <c r="AC212" s="55">
        <f t="shared" si="24"/>
        <v>2</v>
      </c>
      <c r="AD212" s="61">
        <f t="shared" si="25"/>
        <v>16.180339887498956</v>
      </c>
      <c r="AE212" s="61">
        <f t="shared" si="25"/>
        <v>16.180339887498956</v>
      </c>
      <c r="AF212" s="61">
        <f t="shared" si="20"/>
        <v>16.180339887498956</v>
      </c>
      <c r="AG212" s="61">
        <f t="shared" si="25"/>
        <v>16.180339887498956</v>
      </c>
      <c r="AH212" s="59"/>
      <c r="AI212" s="68"/>
    </row>
    <row r="213" spans="27:35" ht="12.75">
      <c r="AA213" s="55">
        <v>191</v>
      </c>
      <c r="AB213" s="55">
        <f t="shared" si="23"/>
        <v>0.038200000000000005</v>
      </c>
      <c r="AC213" s="55">
        <f t="shared" si="24"/>
        <v>2</v>
      </c>
      <c r="AD213" s="61">
        <f t="shared" si="25"/>
        <v>16.886558510040306</v>
      </c>
      <c r="AE213" s="61">
        <f t="shared" si="25"/>
        <v>16.886558510040306</v>
      </c>
      <c r="AF213" s="61">
        <f t="shared" si="20"/>
        <v>16.886558510040306</v>
      </c>
      <c r="AG213" s="61">
        <f t="shared" si="25"/>
        <v>16.886558510040306</v>
      </c>
      <c r="AH213" s="59"/>
      <c r="AI213" s="68"/>
    </row>
    <row r="214" spans="27:35" ht="12.75">
      <c r="AA214" s="55">
        <v>192</v>
      </c>
      <c r="AB214" s="55">
        <f t="shared" si="23"/>
        <v>0.038400000000000004</v>
      </c>
      <c r="AC214" s="55">
        <f t="shared" si="24"/>
        <v>2</v>
      </c>
      <c r="AD214" s="61">
        <f t="shared" si="25"/>
        <v>17.526133600877273</v>
      </c>
      <c r="AE214" s="61">
        <f t="shared" si="25"/>
        <v>17.526133600877273</v>
      </c>
      <c r="AF214" s="61">
        <f t="shared" si="20"/>
        <v>17.526133600877273</v>
      </c>
      <c r="AG214" s="61">
        <f t="shared" si="25"/>
        <v>17.526133600877273</v>
      </c>
      <c r="AH214" s="59"/>
      <c r="AI214" s="68"/>
    </row>
    <row r="215" spans="27:35" ht="12.75">
      <c r="AA215" s="55">
        <v>193</v>
      </c>
      <c r="AB215" s="55">
        <f t="shared" si="23"/>
        <v>0.0386</v>
      </c>
      <c r="AC215" s="55">
        <f t="shared" si="24"/>
        <v>2</v>
      </c>
      <c r="AD215" s="61">
        <f t="shared" si="25"/>
        <v>18.096541049320393</v>
      </c>
      <c r="AE215" s="61">
        <f t="shared" si="25"/>
        <v>18.096541049320393</v>
      </c>
      <c r="AF215" s="61">
        <f aca="true" t="shared" si="26" ref="AF215:AF278">IF($AB$15=0,AE215,$AB$13*EXP(-AB215/($AB$16*$AB$15)))</f>
        <v>18.096541049320393</v>
      </c>
      <c r="AG215" s="61">
        <f t="shared" si="25"/>
        <v>18.096541049320393</v>
      </c>
      <c r="AH215" s="59"/>
      <c r="AI215" s="68"/>
    </row>
    <row r="216" spans="27:35" ht="12.75">
      <c r="AA216" s="55">
        <v>194</v>
      </c>
      <c r="AB216" s="55">
        <f t="shared" si="23"/>
        <v>0.0388</v>
      </c>
      <c r="AC216" s="55">
        <f t="shared" si="24"/>
        <v>2</v>
      </c>
      <c r="AD216" s="61">
        <f t="shared" si="25"/>
        <v>18.59552971776503</v>
      </c>
      <c r="AE216" s="61">
        <f t="shared" si="25"/>
        <v>18.59552971776503</v>
      </c>
      <c r="AF216" s="61">
        <f t="shared" si="26"/>
        <v>18.59552971776503</v>
      </c>
      <c r="AG216" s="61">
        <f t="shared" si="25"/>
        <v>18.59552971776503</v>
      </c>
      <c r="AH216" s="59"/>
      <c r="AI216" s="68"/>
    </row>
    <row r="217" spans="27:35" ht="12.75">
      <c r="AA217" s="55">
        <v>195</v>
      </c>
      <c r="AB217" s="55">
        <f t="shared" si="23"/>
        <v>0.039</v>
      </c>
      <c r="AC217" s="55">
        <f t="shared" si="24"/>
        <v>2</v>
      </c>
      <c r="AD217" s="61">
        <f t="shared" si="25"/>
        <v>19.02113032590307</v>
      </c>
      <c r="AE217" s="61">
        <f t="shared" si="25"/>
        <v>19.02113032590307</v>
      </c>
      <c r="AF217" s="61">
        <f t="shared" si="26"/>
        <v>19.02113032590307</v>
      </c>
      <c r="AG217" s="61">
        <f t="shared" si="25"/>
        <v>19.02113032590307</v>
      </c>
      <c r="AH217" s="59"/>
      <c r="AI217" s="68"/>
    </row>
    <row r="218" spans="27:35" ht="12.75">
      <c r="AA218" s="55">
        <v>196</v>
      </c>
      <c r="AB218" s="55">
        <f t="shared" si="23"/>
        <v>0.0392</v>
      </c>
      <c r="AC218" s="55">
        <f t="shared" si="24"/>
        <v>2</v>
      </c>
      <c r="AD218" s="61">
        <f t="shared" si="25"/>
        <v>19.371663222572625</v>
      </c>
      <c r="AE218" s="61">
        <f t="shared" si="25"/>
        <v>19.371663222572625</v>
      </c>
      <c r="AF218" s="61">
        <f t="shared" si="26"/>
        <v>19.371663222572625</v>
      </c>
      <c r="AG218" s="61">
        <f t="shared" si="25"/>
        <v>19.371663222572625</v>
      </c>
      <c r="AH218" s="59"/>
      <c r="AI218" s="68"/>
    </row>
    <row r="219" spans="27:35" ht="12.75">
      <c r="AA219" s="55">
        <v>197</v>
      </c>
      <c r="AB219" s="55">
        <f t="shared" si="23"/>
        <v>0.039400000000000004</v>
      </c>
      <c r="AC219" s="55">
        <f t="shared" si="24"/>
        <v>2</v>
      </c>
      <c r="AD219" s="61">
        <f t="shared" si="25"/>
        <v>19.645745014573773</v>
      </c>
      <c r="AE219" s="61">
        <f t="shared" si="25"/>
        <v>19.645745014573773</v>
      </c>
      <c r="AF219" s="61">
        <f t="shared" si="26"/>
        <v>19.645745014573773</v>
      </c>
      <c r="AG219" s="61">
        <f t="shared" si="25"/>
        <v>19.645745014573773</v>
      </c>
      <c r="AH219" s="59"/>
      <c r="AI219" s="68"/>
    </row>
    <row r="220" spans="27:35" ht="12.75">
      <c r="AA220" s="55">
        <v>198</v>
      </c>
      <c r="AB220" s="55">
        <f t="shared" si="23"/>
        <v>0.0396</v>
      </c>
      <c r="AC220" s="55">
        <f t="shared" si="24"/>
        <v>2</v>
      </c>
      <c r="AD220" s="61">
        <f t="shared" si="25"/>
        <v>19.842294026289554</v>
      </c>
      <c r="AE220" s="61">
        <f t="shared" si="25"/>
        <v>19.842294026289554</v>
      </c>
      <c r="AF220" s="61">
        <f t="shared" si="26"/>
        <v>19.842294026289554</v>
      </c>
      <c r="AG220" s="61">
        <f t="shared" si="25"/>
        <v>19.842294026289554</v>
      </c>
      <c r="AH220" s="59"/>
      <c r="AI220" s="68"/>
    </row>
    <row r="221" spans="27:35" ht="12.75">
      <c r="AA221" s="55">
        <v>199</v>
      </c>
      <c r="AB221" s="55">
        <f t="shared" si="23"/>
        <v>0.0398</v>
      </c>
      <c r="AC221" s="55">
        <f t="shared" si="24"/>
        <v>2</v>
      </c>
      <c r="AD221" s="61">
        <f t="shared" si="25"/>
        <v>19.960534568565432</v>
      </c>
      <c r="AE221" s="61">
        <f t="shared" si="25"/>
        <v>19.960534568565432</v>
      </c>
      <c r="AF221" s="61">
        <f t="shared" si="26"/>
        <v>19.960534568565432</v>
      </c>
      <c r="AG221" s="61">
        <f t="shared" si="25"/>
        <v>19.960534568565432</v>
      </c>
      <c r="AH221" s="59"/>
      <c r="AI221" s="68"/>
    </row>
    <row r="222" spans="27:35" ht="12.75">
      <c r="AA222" s="55">
        <v>200</v>
      </c>
      <c r="AB222" s="55">
        <f t="shared" si="23"/>
        <v>0.04</v>
      </c>
      <c r="AC222" s="55">
        <f t="shared" si="24"/>
        <v>2</v>
      </c>
      <c r="AD222" s="61">
        <f t="shared" si="25"/>
        <v>20</v>
      </c>
      <c r="AE222" s="61">
        <f t="shared" si="25"/>
        <v>20</v>
      </c>
      <c r="AF222" s="61">
        <f t="shared" si="26"/>
        <v>20</v>
      </c>
      <c r="AG222" s="61">
        <f t="shared" si="25"/>
        <v>20</v>
      </c>
      <c r="AH222" s="59"/>
      <c r="AI222" s="68"/>
    </row>
    <row r="223" spans="27:35" ht="12.75">
      <c r="AA223" s="55">
        <v>201</v>
      </c>
      <c r="AB223" s="55">
        <f t="shared" si="23"/>
        <v>0.0402</v>
      </c>
      <c r="AC223" s="55">
        <f t="shared" si="24"/>
        <v>2</v>
      </c>
      <c r="AD223" s="61">
        <f aca="true" t="shared" si="27" ref="AD223:AG242">AD123</f>
        <v>19.960534568565432</v>
      </c>
      <c r="AE223" s="61">
        <f t="shared" si="27"/>
        <v>19.960534568565432</v>
      </c>
      <c r="AF223" s="61">
        <f t="shared" si="26"/>
        <v>19.960534568565432</v>
      </c>
      <c r="AG223" s="61">
        <f t="shared" si="27"/>
        <v>19.960534568565432</v>
      </c>
      <c r="AH223" s="59"/>
      <c r="AI223" s="68"/>
    </row>
    <row r="224" spans="27:35" ht="12.75">
      <c r="AA224" s="55">
        <v>202</v>
      </c>
      <c r="AB224" s="55">
        <f t="shared" si="23"/>
        <v>0.040400000000000005</v>
      </c>
      <c r="AC224" s="55">
        <f t="shared" si="24"/>
        <v>2</v>
      </c>
      <c r="AD224" s="61">
        <f t="shared" si="27"/>
        <v>19.842294026289558</v>
      </c>
      <c r="AE224" s="61">
        <f t="shared" si="27"/>
        <v>19.842294026289558</v>
      </c>
      <c r="AF224" s="61">
        <f t="shared" si="26"/>
        <v>19.842294026289558</v>
      </c>
      <c r="AG224" s="61">
        <f t="shared" si="27"/>
        <v>19.842294026289558</v>
      </c>
      <c r="AH224" s="59"/>
      <c r="AI224" s="68"/>
    </row>
    <row r="225" spans="27:35" ht="12.75">
      <c r="AA225" s="55">
        <v>203</v>
      </c>
      <c r="AB225" s="55">
        <f t="shared" si="23"/>
        <v>0.040600000000000004</v>
      </c>
      <c r="AC225" s="55">
        <f t="shared" si="24"/>
        <v>2</v>
      </c>
      <c r="AD225" s="61">
        <f t="shared" si="27"/>
        <v>19.645745014573773</v>
      </c>
      <c r="AE225" s="61">
        <f t="shared" si="27"/>
        <v>19.645745014573773</v>
      </c>
      <c r="AF225" s="61">
        <f t="shared" si="26"/>
        <v>19.645745014573773</v>
      </c>
      <c r="AG225" s="61">
        <f t="shared" si="27"/>
        <v>19.645745014573773</v>
      </c>
      <c r="AH225" s="59"/>
      <c r="AI225" s="68"/>
    </row>
    <row r="226" spans="27:35" ht="12.75">
      <c r="AA226" s="55">
        <v>204</v>
      </c>
      <c r="AB226" s="55">
        <f t="shared" si="23"/>
        <v>0.0408</v>
      </c>
      <c r="AC226" s="55">
        <f t="shared" si="24"/>
        <v>2</v>
      </c>
      <c r="AD226" s="61">
        <f t="shared" si="27"/>
        <v>19.37166322257262</v>
      </c>
      <c r="AE226" s="61">
        <f t="shared" si="27"/>
        <v>19.37166322257262</v>
      </c>
      <c r="AF226" s="61">
        <f t="shared" si="26"/>
        <v>19.37166322257262</v>
      </c>
      <c r="AG226" s="61">
        <f t="shared" si="27"/>
        <v>19.37166322257262</v>
      </c>
      <c r="AH226" s="59"/>
      <c r="AI226" s="68"/>
    </row>
    <row r="227" spans="27:35" ht="12.75">
      <c r="AA227" s="55">
        <v>205</v>
      </c>
      <c r="AB227" s="55">
        <f t="shared" si="23"/>
        <v>0.041</v>
      </c>
      <c r="AC227" s="55">
        <f t="shared" si="24"/>
        <v>2</v>
      </c>
      <c r="AD227" s="61">
        <f t="shared" si="27"/>
        <v>19.02113032590307</v>
      </c>
      <c r="AE227" s="61">
        <f t="shared" si="27"/>
        <v>19.02113032590307</v>
      </c>
      <c r="AF227" s="61">
        <f t="shared" si="26"/>
        <v>19.02113032590307</v>
      </c>
      <c r="AG227" s="61">
        <f t="shared" si="27"/>
        <v>19.02113032590307</v>
      </c>
      <c r="AH227" s="59"/>
      <c r="AI227" s="68"/>
    </row>
    <row r="228" spans="27:35" ht="12.75">
      <c r="AA228" s="55">
        <v>206</v>
      </c>
      <c r="AB228" s="55">
        <f t="shared" si="23"/>
        <v>0.0412</v>
      </c>
      <c r="AC228" s="55">
        <f t="shared" si="24"/>
        <v>2</v>
      </c>
      <c r="AD228" s="61">
        <f t="shared" si="27"/>
        <v>18.595529717765025</v>
      </c>
      <c r="AE228" s="61">
        <f t="shared" si="27"/>
        <v>18.595529717765025</v>
      </c>
      <c r="AF228" s="61">
        <f t="shared" si="26"/>
        <v>18.595529717765025</v>
      </c>
      <c r="AG228" s="61">
        <f t="shared" si="27"/>
        <v>18.595529717765025</v>
      </c>
      <c r="AH228" s="59"/>
      <c r="AI228" s="68"/>
    </row>
    <row r="229" spans="27:35" ht="12.75">
      <c r="AA229" s="55">
        <v>207</v>
      </c>
      <c r="AB229" s="55">
        <f t="shared" si="23"/>
        <v>0.0414</v>
      </c>
      <c r="AC229" s="55">
        <f t="shared" si="24"/>
        <v>2</v>
      </c>
      <c r="AD229" s="61">
        <f t="shared" si="27"/>
        <v>18.096541049320393</v>
      </c>
      <c r="AE229" s="61">
        <f t="shared" si="27"/>
        <v>18.096541049320393</v>
      </c>
      <c r="AF229" s="61">
        <f t="shared" si="26"/>
        <v>18.096541049320393</v>
      </c>
      <c r="AG229" s="61">
        <f t="shared" si="27"/>
        <v>18.096541049320393</v>
      </c>
      <c r="AH229" s="59"/>
      <c r="AI229" s="68"/>
    </row>
    <row r="230" spans="27:35" ht="12.75">
      <c r="AA230" s="55">
        <v>208</v>
      </c>
      <c r="AB230" s="55">
        <f t="shared" si="23"/>
        <v>0.041600000000000005</v>
      </c>
      <c r="AC230" s="55">
        <f t="shared" si="24"/>
        <v>2</v>
      </c>
      <c r="AD230" s="61">
        <f t="shared" si="27"/>
        <v>17.526133600877273</v>
      </c>
      <c r="AE230" s="61">
        <f t="shared" si="27"/>
        <v>17.526133600877273</v>
      </c>
      <c r="AF230" s="61">
        <f t="shared" si="26"/>
        <v>17.526133600877273</v>
      </c>
      <c r="AG230" s="61">
        <f t="shared" si="27"/>
        <v>17.526133600877273</v>
      </c>
      <c r="AH230" s="59"/>
      <c r="AI230" s="68"/>
    </row>
    <row r="231" spans="27:35" ht="12.75">
      <c r="AA231" s="55">
        <v>209</v>
      </c>
      <c r="AB231" s="55">
        <f t="shared" si="23"/>
        <v>0.041800000000000004</v>
      </c>
      <c r="AC231" s="55">
        <f t="shared" si="24"/>
        <v>2</v>
      </c>
      <c r="AD231" s="61">
        <f t="shared" si="27"/>
        <v>16.8865585100403</v>
      </c>
      <c r="AE231" s="61">
        <f t="shared" si="27"/>
        <v>16.8865585100403</v>
      </c>
      <c r="AF231" s="61">
        <f t="shared" si="26"/>
        <v>16.8865585100403</v>
      </c>
      <c r="AG231" s="61">
        <f t="shared" si="27"/>
        <v>16.8865585100403</v>
      </c>
      <c r="AH231" s="59"/>
      <c r="AI231" s="68"/>
    </row>
    <row r="232" spans="27:35" ht="12.75">
      <c r="AA232" s="55">
        <v>210</v>
      </c>
      <c r="AB232" s="55">
        <f t="shared" si="23"/>
        <v>0.042</v>
      </c>
      <c r="AC232" s="55">
        <f t="shared" si="24"/>
        <v>2</v>
      </c>
      <c r="AD232" s="61">
        <f t="shared" si="27"/>
        <v>16.18033988749895</v>
      </c>
      <c r="AE232" s="61">
        <f t="shared" si="27"/>
        <v>16.18033988749895</v>
      </c>
      <c r="AF232" s="61">
        <f t="shared" si="26"/>
        <v>16.18033988749895</v>
      </c>
      <c r="AG232" s="61">
        <f t="shared" si="27"/>
        <v>16.18033988749895</v>
      </c>
      <c r="AH232" s="59"/>
      <c r="AI232" s="68"/>
    </row>
    <row r="233" spans="27:35" ht="12.75">
      <c r="AA233" s="55">
        <v>211</v>
      </c>
      <c r="AB233" s="55">
        <f t="shared" si="23"/>
        <v>0.0422</v>
      </c>
      <c r="AC233" s="55">
        <f t="shared" si="24"/>
        <v>2</v>
      </c>
      <c r="AD233" s="61">
        <f t="shared" si="27"/>
        <v>15.410264855515782</v>
      </c>
      <c r="AE233" s="61">
        <f t="shared" si="27"/>
        <v>15.410264855515782</v>
      </c>
      <c r="AF233" s="61">
        <f t="shared" si="26"/>
        <v>15.410264855515782</v>
      </c>
      <c r="AG233" s="61">
        <f t="shared" si="27"/>
        <v>15.410264855515782</v>
      </c>
      <c r="AH233" s="59"/>
      <c r="AI233" s="68"/>
    </row>
    <row r="234" spans="27:35" ht="12.75">
      <c r="AA234" s="55">
        <v>212</v>
      </c>
      <c r="AB234" s="55">
        <f t="shared" si="23"/>
        <v>0.0424</v>
      </c>
      <c r="AC234" s="55">
        <f t="shared" si="24"/>
        <v>2</v>
      </c>
      <c r="AD234" s="61">
        <f t="shared" si="27"/>
        <v>14.579372548428232</v>
      </c>
      <c r="AE234" s="61">
        <f t="shared" si="27"/>
        <v>14.579372548428232</v>
      </c>
      <c r="AF234" s="61">
        <f t="shared" si="26"/>
        <v>14.579372548428232</v>
      </c>
      <c r="AG234" s="61">
        <f t="shared" si="27"/>
        <v>14.579372548428232</v>
      </c>
      <c r="AH234" s="59"/>
      <c r="AI234" s="68"/>
    </row>
    <row r="235" spans="27:35" ht="12.75">
      <c r="AA235" s="55">
        <v>213</v>
      </c>
      <c r="AB235" s="55">
        <f t="shared" si="23"/>
        <v>0.0426</v>
      </c>
      <c r="AC235" s="55">
        <f t="shared" si="24"/>
        <v>2</v>
      </c>
      <c r="AD235" s="61">
        <f t="shared" si="27"/>
        <v>13.690942118573773</v>
      </c>
      <c r="AE235" s="61">
        <f t="shared" si="27"/>
        <v>13.690942118573773</v>
      </c>
      <c r="AF235" s="61">
        <f t="shared" si="26"/>
        <v>13.690942118573773</v>
      </c>
      <c r="AG235" s="61">
        <f t="shared" si="27"/>
        <v>13.690942118573773</v>
      </c>
      <c r="AH235" s="59"/>
      <c r="AI235" s="68"/>
    </row>
    <row r="236" spans="27:35" ht="12.75">
      <c r="AA236" s="55">
        <v>214</v>
      </c>
      <c r="AB236" s="55">
        <f t="shared" si="23"/>
        <v>0.042800000000000005</v>
      </c>
      <c r="AC236" s="55">
        <f t="shared" si="24"/>
        <v>2</v>
      </c>
      <c r="AD236" s="61">
        <f t="shared" si="27"/>
        <v>12.748479794973795</v>
      </c>
      <c r="AE236" s="61">
        <f t="shared" si="27"/>
        <v>12.748479794973795</v>
      </c>
      <c r="AF236" s="61">
        <f t="shared" si="26"/>
        <v>12.748479794973795</v>
      </c>
      <c r="AG236" s="61">
        <f t="shared" si="27"/>
        <v>12.748479794973795</v>
      </c>
      <c r="AH236" s="59"/>
      <c r="AI236" s="68"/>
    </row>
    <row r="237" spans="27:35" ht="12.75">
      <c r="AA237" s="55">
        <v>215</v>
      </c>
      <c r="AB237" s="55">
        <f t="shared" si="23"/>
        <v>0.043000000000000003</v>
      </c>
      <c r="AC237" s="55">
        <f t="shared" si="24"/>
        <v>2</v>
      </c>
      <c r="AD237" s="61">
        <f t="shared" si="27"/>
        <v>11.75570504584946</v>
      </c>
      <c r="AE237" s="61">
        <f t="shared" si="27"/>
        <v>11.75570504584946</v>
      </c>
      <c r="AF237" s="61">
        <f t="shared" si="26"/>
        <v>11.75570504584946</v>
      </c>
      <c r="AG237" s="61">
        <f t="shared" si="27"/>
        <v>11.75570504584946</v>
      </c>
      <c r="AH237" s="59"/>
      <c r="AI237" s="68"/>
    </row>
    <row r="238" spans="27:35" ht="12.75">
      <c r="AA238" s="55">
        <v>216</v>
      </c>
      <c r="AB238" s="55">
        <f t="shared" si="23"/>
        <v>0.0432</v>
      </c>
      <c r="AC238" s="55">
        <f t="shared" si="24"/>
        <v>2</v>
      </c>
      <c r="AD238" s="61">
        <f t="shared" si="27"/>
        <v>10.716535899579931</v>
      </c>
      <c r="AE238" s="61">
        <f t="shared" si="27"/>
        <v>10.716535899579931</v>
      </c>
      <c r="AF238" s="61">
        <f t="shared" si="26"/>
        <v>10.716535899579931</v>
      </c>
      <c r="AG238" s="61">
        <f t="shared" si="27"/>
        <v>10.716535899579931</v>
      </c>
      <c r="AH238" s="59"/>
      <c r="AI238" s="68"/>
    </row>
    <row r="239" spans="27:35" ht="12.75">
      <c r="AA239" s="55">
        <v>217</v>
      </c>
      <c r="AB239" s="55">
        <f t="shared" si="23"/>
        <v>0.0434</v>
      </c>
      <c r="AC239" s="55">
        <f t="shared" si="24"/>
        <v>2</v>
      </c>
      <c r="AD239" s="61">
        <f t="shared" si="27"/>
        <v>9.635073482034302</v>
      </c>
      <c r="AE239" s="61">
        <f t="shared" si="27"/>
        <v>9.635073482034302</v>
      </c>
      <c r="AF239" s="61">
        <f t="shared" si="26"/>
        <v>9.635073482034302</v>
      </c>
      <c r="AG239" s="61">
        <f t="shared" si="27"/>
        <v>9.635073482034302</v>
      </c>
      <c r="AH239" s="59"/>
      <c r="AI239" s="68"/>
    </row>
    <row r="240" spans="27:35" ht="12.75">
      <c r="AA240" s="55">
        <v>218</v>
      </c>
      <c r="AB240" s="55">
        <f t="shared" si="23"/>
        <v>0.0436</v>
      </c>
      <c r="AC240" s="55">
        <f t="shared" si="24"/>
        <v>2</v>
      </c>
      <c r="AD240" s="61">
        <f t="shared" si="27"/>
        <v>8.515585831301449</v>
      </c>
      <c r="AE240" s="61">
        <f t="shared" si="27"/>
        <v>8.515585831301449</v>
      </c>
      <c r="AF240" s="61">
        <f t="shared" si="26"/>
        <v>8.515585831301449</v>
      </c>
      <c r="AG240" s="61">
        <f t="shared" si="27"/>
        <v>8.515585831301449</v>
      </c>
      <c r="AH240" s="59"/>
      <c r="AI240" s="68"/>
    </row>
    <row r="241" spans="27:35" ht="12.75">
      <c r="AA241" s="55">
        <v>219</v>
      </c>
      <c r="AB241" s="55">
        <f t="shared" si="23"/>
        <v>0.0438</v>
      </c>
      <c r="AC241" s="55">
        <f t="shared" si="24"/>
        <v>2</v>
      </c>
      <c r="AD241" s="61">
        <f t="shared" si="27"/>
        <v>7.3624910536935575</v>
      </c>
      <c r="AE241" s="61">
        <f t="shared" si="27"/>
        <v>7.3624910536935575</v>
      </c>
      <c r="AF241" s="61">
        <f t="shared" si="26"/>
        <v>7.3624910536935575</v>
      </c>
      <c r="AG241" s="61">
        <f t="shared" si="27"/>
        <v>7.3624910536935575</v>
      </c>
      <c r="AH241" s="59"/>
      <c r="AI241" s="68"/>
    </row>
    <row r="242" spans="27:35" ht="12.75">
      <c r="AA242" s="55">
        <v>220</v>
      </c>
      <c r="AB242" s="55">
        <f t="shared" si="23"/>
        <v>0.044000000000000004</v>
      </c>
      <c r="AC242" s="55">
        <f t="shared" si="24"/>
        <v>2</v>
      </c>
      <c r="AD242" s="61">
        <f t="shared" si="27"/>
        <v>6.180339887498949</v>
      </c>
      <c r="AE242" s="61">
        <f t="shared" si="27"/>
        <v>6.180339887498949</v>
      </c>
      <c r="AF242" s="61">
        <f t="shared" si="26"/>
        <v>6.180339887498949</v>
      </c>
      <c r="AG242" s="61">
        <f t="shared" si="27"/>
        <v>6.180339887498949</v>
      </c>
      <c r="AH242" s="59"/>
      <c r="AI242" s="68"/>
    </row>
    <row r="243" spans="27:35" ht="12.75">
      <c r="AA243" s="55">
        <v>221</v>
      </c>
      <c r="AB243" s="55">
        <f t="shared" si="23"/>
        <v>0.0442</v>
      </c>
      <c r="AC243" s="55">
        <f t="shared" si="24"/>
        <v>2</v>
      </c>
      <c r="AD243" s="61">
        <f aca="true" t="shared" si="28" ref="AD243:AG262">AD143</f>
        <v>4.973797743297091</v>
      </c>
      <c r="AE243" s="61">
        <f t="shared" si="28"/>
        <v>4.973797743297091</v>
      </c>
      <c r="AF243" s="61">
        <f t="shared" si="26"/>
        <v>4.973797743297091</v>
      </c>
      <c r="AG243" s="61">
        <f t="shared" si="28"/>
        <v>4.973797743297091</v>
      </c>
      <c r="AH243" s="59"/>
      <c r="AI243" s="68"/>
    </row>
    <row r="244" spans="27:35" ht="12.75">
      <c r="AA244" s="55">
        <v>222</v>
      </c>
      <c r="AB244" s="55">
        <f t="shared" si="23"/>
        <v>0.0444</v>
      </c>
      <c r="AC244" s="55">
        <f t="shared" si="24"/>
        <v>2</v>
      </c>
      <c r="AD244" s="61">
        <f t="shared" si="28"/>
        <v>3.7476262917144902</v>
      </c>
      <c r="AE244" s="61">
        <f t="shared" si="28"/>
        <v>3.7476262917144902</v>
      </c>
      <c r="AF244" s="61">
        <f t="shared" si="26"/>
        <v>3.7476262917144902</v>
      </c>
      <c r="AG244" s="61">
        <f t="shared" si="28"/>
        <v>3.7476262917144902</v>
      </c>
      <c r="AH244" s="59"/>
      <c r="AI244" s="68"/>
    </row>
    <row r="245" spans="27:35" ht="12.75">
      <c r="AA245" s="55">
        <v>223</v>
      </c>
      <c r="AB245" s="55">
        <f t="shared" si="23"/>
        <v>0.0446</v>
      </c>
      <c r="AC245" s="55">
        <f t="shared" si="24"/>
        <v>2</v>
      </c>
      <c r="AD245" s="61">
        <f t="shared" si="28"/>
        <v>2.506664671286085</v>
      </c>
      <c r="AE245" s="61">
        <f t="shared" si="28"/>
        <v>2.506664671286085</v>
      </c>
      <c r="AF245" s="61">
        <f t="shared" si="26"/>
        <v>2.506664671286085</v>
      </c>
      <c r="AG245" s="61">
        <f t="shared" si="28"/>
        <v>2.506664671286085</v>
      </c>
      <c r="AH245" s="59"/>
      <c r="AI245" s="68"/>
    </row>
    <row r="246" spans="27:35" ht="12.75">
      <c r="AA246" s="55">
        <v>224</v>
      </c>
      <c r="AB246" s="55">
        <f t="shared" si="23"/>
        <v>0.0448</v>
      </c>
      <c r="AC246" s="55">
        <f t="shared" si="24"/>
        <v>2</v>
      </c>
      <c r="AD246" s="61">
        <f t="shared" si="28"/>
        <v>1.255810390586266</v>
      </c>
      <c r="AE246" s="61">
        <f t="shared" si="28"/>
        <v>1.255810390586266</v>
      </c>
      <c r="AF246" s="61">
        <f t="shared" si="26"/>
        <v>1.255810390586266</v>
      </c>
      <c r="AG246" s="61">
        <f t="shared" si="28"/>
        <v>1.255810390586266</v>
      </c>
      <c r="AH246" s="59"/>
      <c r="AI246" s="68"/>
    </row>
    <row r="247" spans="27:35" ht="12.75">
      <c r="AA247" s="55">
        <v>225</v>
      </c>
      <c r="AB247" s="55">
        <f t="shared" si="23"/>
        <v>0.045000000000000005</v>
      </c>
      <c r="AC247" s="55">
        <f t="shared" si="24"/>
        <v>2</v>
      </c>
      <c r="AD247" s="61">
        <f t="shared" si="28"/>
        <v>1.22514845490862E-15</v>
      </c>
      <c r="AE247" s="61">
        <f t="shared" si="28"/>
        <v>1.22514845490862E-15</v>
      </c>
      <c r="AF247" s="61">
        <f t="shared" si="26"/>
        <v>1.22514845490862E-15</v>
      </c>
      <c r="AG247" s="61">
        <f t="shared" si="28"/>
        <v>1.22514845490862E-15</v>
      </c>
      <c r="AH247" s="59"/>
      <c r="AI247" s="68"/>
    </row>
    <row r="248" spans="27:35" ht="12.75">
      <c r="AA248" s="55">
        <v>226</v>
      </c>
      <c r="AB248" s="55">
        <f t="shared" si="23"/>
        <v>0.045200000000000004</v>
      </c>
      <c r="AC248" s="55">
        <f t="shared" si="24"/>
        <v>2</v>
      </c>
      <c r="AD248" s="61">
        <f t="shared" si="28"/>
        <v>-1.2558103905862725</v>
      </c>
      <c r="AE248" s="61">
        <f t="shared" si="28"/>
        <v>0</v>
      </c>
      <c r="AF248" s="61">
        <f t="shared" si="26"/>
        <v>0</v>
      </c>
      <c r="AG248" s="61">
        <f t="shared" si="28"/>
        <v>0</v>
      </c>
      <c r="AH248" s="59"/>
      <c r="AI248" s="68"/>
    </row>
    <row r="249" spans="27:35" ht="12.75">
      <c r="AA249" s="55">
        <v>227</v>
      </c>
      <c r="AB249" s="55">
        <f t="shared" si="23"/>
        <v>0.0454</v>
      </c>
      <c r="AC249" s="55">
        <f t="shared" si="24"/>
        <v>2</v>
      </c>
      <c r="AD249" s="61">
        <f t="shared" si="28"/>
        <v>-2.5066646712860874</v>
      </c>
      <c r="AE249" s="61">
        <f t="shared" si="28"/>
        <v>0</v>
      </c>
      <c r="AF249" s="61">
        <f t="shared" si="26"/>
        <v>0</v>
      </c>
      <c r="AG249" s="61">
        <f t="shared" si="28"/>
        <v>0</v>
      </c>
      <c r="AH249" s="59"/>
      <c r="AI249" s="68"/>
    </row>
    <row r="250" spans="27:35" ht="12.75">
      <c r="AA250" s="55">
        <v>228</v>
      </c>
      <c r="AB250" s="55">
        <f t="shared" si="23"/>
        <v>0.0456</v>
      </c>
      <c r="AC250" s="55">
        <f t="shared" si="24"/>
        <v>2</v>
      </c>
      <c r="AD250" s="61">
        <f t="shared" si="28"/>
        <v>-3.747626291714492</v>
      </c>
      <c r="AE250" s="61">
        <f t="shared" si="28"/>
        <v>0</v>
      </c>
      <c r="AF250" s="61">
        <f t="shared" si="26"/>
        <v>0</v>
      </c>
      <c r="AG250" s="61">
        <f t="shared" si="28"/>
        <v>0</v>
      </c>
      <c r="AH250" s="59"/>
      <c r="AI250" s="68"/>
    </row>
    <row r="251" spans="27:35" ht="12.75">
      <c r="AA251" s="55">
        <v>229</v>
      </c>
      <c r="AB251" s="55">
        <f aca="true" t="shared" si="29" ref="AB251:AB314">AA251*$AB$20</f>
        <v>0.0458</v>
      </c>
      <c r="AC251" s="55">
        <f aca="true" t="shared" si="30" ref="AC251:AC314">ROUND(AB251/$AB$17,0)</f>
        <v>2</v>
      </c>
      <c r="AD251" s="61">
        <f t="shared" si="28"/>
        <v>-4.973797743297097</v>
      </c>
      <c r="AE251" s="61">
        <f t="shared" si="28"/>
        <v>0</v>
      </c>
      <c r="AF251" s="61">
        <f t="shared" si="26"/>
        <v>0</v>
      </c>
      <c r="AG251" s="61">
        <f t="shared" si="28"/>
        <v>0</v>
      </c>
      <c r="AH251" s="59"/>
      <c r="AI251" s="68"/>
    </row>
    <row r="252" spans="27:35" ht="12.75">
      <c r="AA252" s="55">
        <v>230</v>
      </c>
      <c r="AB252" s="55">
        <f t="shared" si="29"/>
        <v>0.046</v>
      </c>
      <c r="AC252" s="55">
        <f t="shared" si="30"/>
        <v>2</v>
      </c>
      <c r="AD252" s="61">
        <f t="shared" si="28"/>
        <v>-6.180339887498951</v>
      </c>
      <c r="AE252" s="61">
        <f t="shared" si="28"/>
        <v>0</v>
      </c>
      <c r="AF252" s="61">
        <f t="shared" si="26"/>
        <v>0</v>
      </c>
      <c r="AG252" s="61">
        <f t="shared" si="28"/>
        <v>0</v>
      </c>
      <c r="AH252" s="59"/>
      <c r="AI252" s="68"/>
    </row>
    <row r="253" spans="27:35" ht="12.75">
      <c r="AA253" s="55">
        <v>231</v>
      </c>
      <c r="AB253" s="55">
        <f t="shared" si="29"/>
        <v>0.046200000000000005</v>
      </c>
      <c r="AC253" s="55">
        <f t="shared" si="30"/>
        <v>2</v>
      </c>
      <c r="AD253" s="61">
        <f t="shared" si="28"/>
        <v>-7.362491053693564</v>
      </c>
      <c r="AE253" s="61">
        <f t="shared" si="28"/>
        <v>0</v>
      </c>
      <c r="AF253" s="61">
        <f t="shared" si="26"/>
        <v>0</v>
      </c>
      <c r="AG253" s="61">
        <f t="shared" si="28"/>
        <v>0</v>
      </c>
      <c r="AH253" s="59"/>
      <c r="AI253" s="68"/>
    </row>
    <row r="254" spans="27:35" ht="12.75">
      <c r="AA254" s="55">
        <v>232</v>
      </c>
      <c r="AB254" s="55">
        <f t="shared" si="29"/>
        <v>0.046400000000000004</v>
      </c>
      <c r="AC254" s="55">
        <f t="shared" si="30"/>
        <v>2</v>
      </c>
      <c r="AD254" s="61">
        <f t="shared" si="28"/>
        <v>-8.515585831301454</v>
      </c>
      <c r="AE254" s="61">
        <f t="shared" si="28"/>
        <v>0</v>
      </c>
      <c r="AF254" s="61">
        <f t="shared" si="26"/>
        <v>0</v>
      </c>
      <c r="AG254" s="61">
        <f t="shared" si="28"/>
        <v>0</v>
      </c>
      <c r="AH254" s="59"/>
      <c r="AI254" s="68"/>
    </row>
    <row r="255" spans="27:35" ht="12.75">
      <c r="AA255" s="55">
        <v>233</v>
      </c>
      <c r="AB255" s="55">
        <f t="shared" si="29"/>
        <v>0.0466</v>
      </c>
      <c r="AC255" s="55">
        <f t="shared" si="30"/>
        <v>2</v>
      </c>
      <c r="AD255" s="61">
        <f t="shared" si="28"/>
        <v>-9.635073482034308</v>
      </c>
      <c r="AE255" s="61">
        <f t="shared" si="28"/>
        <v>0</v>
      </c>
      <c r="AF255" s="61">
        <f t="shared" si="26"/>
        <v>0</v>
      </c>
      <c r="AG255" s="61">
        <f t="shared" si="28"/>
        <v>0</v>
      </c>
      <c r="AH255" s="59"/>
      <c r="AI255" s="68"/>
    </row>
    <row r="256" spans="27:35" ht="12.75">
      <c r="AA256" s="55">
        <v>234</v>
      </c>
      <c r="AB256" s="55">
        <f t="shared" si="29"/>
        <v>0.0468</v>
      </c>
      <c r="AC256" s="55">
        <f t="shared" si="30"/>
        <v>2</v>
      </c>
      <c r="AD256" s="61">
        <f t="shared" si="28"/>
        <v>-10.716535899579938</v>
      </c>
      <c r="AE256" s="61">
        <f t="shared" si="28"/>
        <v>0</v>
      </c>
      <c r="AF256" s="61">
        <f t="shared" si="26"/>
        <v>0</v>
      </c>
      <c r="AG256" s="61">
        <f t="shared" si="28"/>
        <v>0</v>
      </c>
      <c r="AH256" s="59"/>
      <c r="AI256" s="68"/>
    </row>
    <row r="257" spans="27:35" ht="12.75">
      <c r="AA257" s="55">
        <v>235</v>
      </c>
      <c r="AB257" s="55">
        <f t="shared" si="29"/>
        <v>0.047</v>
      </c>
      <c r="AC257" s="55">
        <f t="shared" si="30"/>
        <v>2</v>
      </c>
      <c r="AD257" s="61">
        <f t="shared" si="28"/>
        <v>-11.75570504584946</v>
      </c>
      <c r="AE257" s="61">
        <f t="shared" si="28"/>
        <v>0</v>
      </c>
      <c r="AF257" s="61">
        <f t="shared" si="26"/>
        <v>0</v>
      </c>
      <c r="AG257" s="61">
        <f t="shared" si="28"/>
        <v>0</v>
      </c>
      <c r="AH257" s="59"/>
      <c r="AI257" s="68"/>
    </row>
    <row r="258" spans="27:35" ht="12.75">
      <c r="AA258" s="55">
        <v>236</v>
      </c>
      <c r="AB258" s="55">
        <f t="shared" si="29"/>
        <v>0.0472</v>
      </c>
      <c r="AC258" s="55">
        <f t="shared" si="30"/>
        <v>2</v>
      </c>
      <c r="AD258" s="61">
        <f t="shared" si="28"/>
        <v>-12.748479794973802</v>
      </c>
      <c r="AE258" s="61">
        <f t="shared" si="28"/>
        <v>0</v>
      </c>
      <c r="AF258" s="61">
        <f t="shared" si="26"/>
        <v>0</v>
      </c>
      <c r="AG258" s="61">
        <f t="shared" si="28"/>
        <v>0</v>
      </c>
      <c r="AH258" s="59"/>
      <c r="AI258" s="68"/>
    </row>
    <row r="259" spans="27:35" ht="12.75">
      <c r="AA259" s="55">
        <v>237</v>
      </c>
      <c r="AB259" s="55">
        <f t="shared" si="29"/>
        <v>0.047400000000000005</v>
      </c>
      <c r="AC259" s="55">
        <f t="shared" si="30"/>
        <v>2</v>
      </c>
      <c r="AD259" s="61">
        <f t="shared" si="28"/>
        <v>-13.690942118573775</v>
      </c>
      <c r="AE259" s="61">
        <f t="shared" si="28"/>
        <v>0</v>
      </c>
      <c r="AF259" s="61">
        <f t="shared" si="26"/>
        <v>0</v>
      </c>
      <c r="AG259" s="61">
        <f t="shared" si="28"/>
        <v>0</v>
      </c>
      <c r="AH259" s="59"/>
      <c r="AI259" s="68"/>
    </row>
    <row r="260" spans="27:35" ht="12.75">
      <c r="AA260" s="55">
        <v>238</v>
      </c>
      <c r="AB260" s="55">
        <f t="shared" si="29"/>
        <v>0.0476</v>
      </c>
      <c r="AC260" s="55">
        <f t="shared" si="30"/>
        <v>2</v>
      </c>
      <c r="AD260" s="61">
        <f t="shared" si="28"/>
        <v>-14.579372548428234</v>
      </c>
      <c r="AE260" s="61">
        <f t="shared" si="28"/>
        <v>0</v>
      </c>
      <c r="AF260" s="61">
        <f t="shared" si="26"/>
        <v>0</v>
      </c>
      <c r="AG260" s="61">
        <f t="shared" si="28"/>
        <v>0</v>
      </c>
      <c r="AH260" s="59"/>
      <c r="AI260" s="68"/>
    </row>
    <row r="261" spans="27:35" ht="12.75">
      <c r="AA261" s="55">
        <v>239</v>
      </c>
      <c r="AB261" s="55">
        <f t="shared" si="29"/>
        <v>0.0478</v>
      </c>
      <c r="AC261" s="55">
        <f t="shared" si="30"/>
        <v>2</v>
      </c>
      <c r="AD261" s="61">
        <f t="shared" si="28"/>
        <v>-15.410264855515788</v>
      </c>
      <c r="AE261" s="61">
        <f t="shared" si="28"/>
        <v>0</v>
      </c>
      <c r="AF261" s="61">
        <f t="shared" si="26"/>
        <v>0</v>
      </c>
      <c r="AG261" s="61">
        <f t="shared" si="28"/>
        <v>0</v>
      </c>
      <c r="AH261" s="59"/>
      <c r="AI261" s="68"/>
    </row>
    <row r="262" spans="27:35" ht="12.75">
      <c r="AA262" s="55">
        <v>240</v>
      </c>
      <c r="AB262" s="55">
        <f t="shared" si="29"/>
        <v>0.048</v>
      </c>
      <c r="AC262" s="55">
        <f t="shared" si="30"/>
        <v>2</v>
      </c>
      <c r="AD262" s="61">
        <f t="shared" si="28"/>
        <v>-16.180339887498945</v>
      </c>
      <c r="AE262" s="61">
        <f t="shared" si="28"/>
        <v>0</v>
      </c>
      <c r="AF262" s="61">
        <f t="shared" si="26"/>
        <v>0</v>
      </c>
      <c r="AG262" s="61">
        <f t="shared" si="28"/>
        <v>0</v>
      </c>
      <c r="AH262" s="59"/>
      <c r="AI262" s="68"/>
    </row>
    <row r="263" spans="27:35" ht="12.75">
      <c r="AA263" s="55">
        <v>241</v>
      </c>
      <c r="AB263" s="55">
        <f t="shared" si="29"/>
        <v>0.0482</v>
      </c>
      <c r="AC263" s="55">
        <f t="shared" si="30"/>
        <v>2</v>
      </c>
      <c r="AD263" s="61">
        <f aca="true" t="shared" si="31" ref="AD263:AG282">AD163</f>
        <v>-16.886558510040306</v>
      </c>
      <c r="AE263" s="61">
        <f t="shared" si="31"/>
        <v>0</v>
      </c>
      <c r="AF263" s="61">
        <f t="shared" si="26"/>
        <v>0</v>
      </c>
      <c r="AG263" s="61">
        <f t="shared" si="31"/>
        <v>0</v>
      </c>
      <c r="AH263" s="59"/>
      <c r="AI263" s="68"/>
    </row>
    <row r="264" spans="27:35" ht="12.75">
      <c r="AA264" s="55">
        <v>242</v>
      </c>
      <c r="AB264" s="55">
        <f t="shared" si="29"/>
        <v>0.048400000000000006</v>
      </c>
      <c r="AC264" s="55">
        <f t="shared" si="30"/>
        <v>2</v>
      </c>
      <c r="AD264" s="61">
        <f t="shared" si="31"/>
        <v>-17.526133600877277</v>
      </c>
      <c r="AE264" s="61">
        <f t="shared" si="31"/>
        <v>0</v>
      </c>
      <c r="AF264" s="61">
        <f t="shared" si="26"/>
        <v>0</v>
      </c>
      <c r="AG264" s="61">
        <f t="shared" si="31"/>
        <v>0</v>
      </c>
      <c r="AH264" s="59"/>
      <c r="AI264" s="68"/>
    </row>
    <row r="265" spans="27:35" ht="12.75">
      <c r="AA265" s="55">
        <v>243</v>
      </c>
      <c r="AB265" s="55">
        <f t="shared" si="29"/>
        <v>0.048600000000000004</v>
      </c>
      <c r="AC265" s="55">
        <f t="shared" si="30"/>
        <v>2</v>
      </c>
      <c r="AD265" s="61">
        <f t="shared" si="31"/>
        <v>-18.096541049320393</v>
      </c>
      <c r="AE265" s="61">
        <f t="shared" si="31"/>
        <v>0</v>
      </c>
      <c r="AF265" s="61">
        <f t="shared" si="26"/>
        <v>0</v>
      </c>
      <c r="AG265" s="61">
        <f t="shared" si="31"/>
        <v>0</v>
      </c>
      <c r="AH265" s="59"/>
      <c r="AI265" s="68"/>
    </row>
    <row r="266" spans="27:35" ht="12.75">
      <c r="AA266" s="55">
        <v>244</v>
      </c>
      <c r="AB266" s="55">
        <f t="shared" si="29"/>
        <v>0.0488</v>
      </c>
      <c r="AC266" s="55">
        <f t="shared" si="30"/>
        <v>2</v>
      </c>
      <c r="AD266" s="61">
        <f t="shared" si="31"/>
        <v>-18.59552971776503</v>
      </c>
      <c r="AE266" s="61">
        <f t="shared" si="31"/>
        <v>0</v>
      </c>
      <c r="AF266" s="61">
        <f t="shared" si="26"/>
        <v>0</v>
      </c>
      <c r="AG266" s="61">
        <f t="shared" si="31"/>
        <v>0</v>
      </c>
      <c r="AH266" s="59"/>
      <c r="AI266" s="68"/>
    </row>
    <row r="267" spans="27:35" ht="12.75">
      <c r="AA267" s="55">
        <v>245</v>
      </c>
      <c r="AB267" s="55">
        <f t="shared" si="29"/>
        <v>0.049</v>
      </c>
      <c r="AC267" s="55">
        <f t="shared" si="30"/>
        <v>2</v>
      </c>
      <c r="AD267" s="61">
        <f t="shared" si="31"/>
        <v>-19.021130325903073</v>
      </c>
      <c r="AE267" s="61">
        <f t="shared" si="31"/>
        <v>0</v>
      </c>
      <c r="AF267" s="61">
        <f t="shared" si="26"/>
        <v>0</v>
      </c>
      <c r="AG267" s="61">
        <f t="shared" si="31"/>
        <v>0</v>
      </c>
      <c r="AH267" s="59"/>
      <c r="AI267" s="68"/>
    </row>
    <row r="268" spans="27:35" ht="12.75">
      <c r="AA268" s="55">
        <v>246</v>
      </c>
      <c r="AB268" s="55">
        <f t="shared" si="29"/>
        <v>0.0492</v>
      </c>
      <c r="AC268" s="55">
        <f t="shared" si="30"/>
        <v>2</v>
      </c>
      <c r="AD268" s="61">
        <f t="shared" si="31"/>
        <v>-19.37166322257262</v>
      </c>
      <c r="AE268" s="61">
        <f t="shared" si="31"/>
        <v>0</v>
      </c>
      <c r="AF268" s="61">
        <f t="shared" si="26"/>
        <v>0</v>
      </c>
      <c r="AG268" s="61">
        <f t="shared" si="31"/>
        <v>0</v>
      </c>
      <c r="AH268" s="59"/>
      <c r="AI268" s="68"/>
    </row>
    <row r="269" spans="27:35" ht="12.75">
      <c r="AA269" s="55">
        <v>247</v>
      </c>
      <c r="AB269" s="55">
        <f t="shared" si="29"/>
        <v>0.0494</v>
      </c>
      <c r="AC269" s="55">
        <f t="shared" si="30"/>
        <v>2</v>
      </c>
      <c r="AD269" s="61">
        <f t="shared" si="31"/>
        <v>-19.645745014573773</v>
      </c>
      <c r="AE269" s="61">
        <f t="shared" si="31"/>
        <v>0</v>
      </c>
      <c r="AF269" s="61">
        <f t="shared" si="26"/>
        <v>0</v>
      </c>
      <c r="AG269" s="61">
        <f t="shared" si="31"/>
        <v>0</v>
      </c>
      <c r="AH269" s="59"/>
      <c r="AI269" s="68"/>
    </row>
    <row r="270" spans="27:35" ht="12.75">
      <c r="AA270" s="55">
        <v>248</v>
      </c>
      <c r="AB270" s="55">
        <f t="shared" si="29"/>
        <v>0.049600000000000005</v>
      </c>
      <c r="AC270" s="55">
        <f t="shared" si="30"/>
        <v>2</v>
      </c>
      <c r="AD270" s="61">
        <f t="shared" si="31"/>
        <v>-19.842294026289558</v>
      </c>
      <c r="AE270" s="61">
        <f t="shared" si="31"/>
        <v>0</v>
      </c>
      <c r="AF270" s="61">
        <f t="shared" si="26"/>
        <v>0</v>
      </c>
      <c r="AG270" s="61">
        <f t="shared" si="31"/>
        <v>0</v>
      </c>
      <c r="AH270" s="59"/>
      <c r="AI270" s="68"/>
    </row>
    <row r="271" spans="27:35" ht="12.75">
      <c r="AA271" s="55">
        <v>249</v>
      </c>
      <c r="AB271" s="55">
        <f t="shared" si="29"/>
        <v>0.049800000000000004</v>
      </c>
      <c r="AC271" s="55">
        <f t="shared" si="30"/>
        <v>2</v>
      </c>
      <c r="AD271" s="61">
        <f t="shared" si="31"/>
        <v>-19.960534568565432</v>
      </c>
      <c r="AE271" s="61">
        <f t="shared" si="31"/>
        <v>0</v>
      </c>
      <c r="AF271" s="61">
        <f t="shared" si="26"/>
        <v>0</v>
      </c>
      <c r="AG271" s="61">
        <f t="shared" si="31"/>
        <v>0</v>
      </c>
      <c r="AH271" s="59"/>
      <c r="AI271" s="68"/>
    </row>
    <row r="272" spans="27:35" ht="12.75">
      <c r="AA272" s="55">
        <v>250</v>
      </c>
      <c r="AB272" s="55">
        <f t="shared" si="29"/>
        <v>0.05</v>
      </c>
      <c r="AC272" s="55">
        <f t="shared" si="30"/>
        <v>3</v>
      </c>
      <c r="AD272" s="61">
        <f t="shared" si="31"/>
        <v>-20</v>
      </c>
      <c r="AE272" s="61">
        <f t="shared" si="31"/>
        <v>0</v>
      </c>
      <c r="AF272" s="61">
        <f t="shared" si="26"/>
        <v>0</v>
      </c>
      <c r="AG272" s="61">
        <f t="shared" si="31"/>
        <v>0</v>
      </c>
      <c r="AH272" s="59"/>
      <c r="AI272" s="68"/>
    </row>
    <row r="273" spans="27:35" ht="12.75">
      <c r="AA273" s="55">
        <v>251</v>
      </c>
      <c r="AB273" s="55">
        <f t="shared" si="29"/>
        <v>0.0502</v>
      </c>
      <c r="AC273" s="55">
        <f t="shared" si="30"/>
        <v>3</v>
      </c>
      <c r="AD273" s="61">
        <f t="shared" si="31"/>
        <v>-19.960534568565432</v>
      </c>
      <c r="AE273" s="61">
        <f t="shared" si="31"/>
        <v>0</v>
      </c>
      <c r="AF273" s="61">
        <f t="shared" si="26"/>
        <v>0</v>
      </c>
      <c r="AG273" s="61">
        <f t="shared" si="31"/>
        <v>0</v>
      </c>
      <c r="AH273" s="59"/>
      <c r="AI273" s="68"/>
    </row>
    <row r="274" spans="27:35" ht="12.75">
      <c r="AA274" s="55">
        <v>252</v>
      </c>
      <c r="AB274" s="55">
        <f t="shared" si="29"/>
        <v>0.0504</v>
      </c>
      <c r="AC274" s="55">
        <f t="shared" si="30"/>
        <v>3</v>
      </c>
      <c r="AD274" s="61">
        <f t="shared" si="31"/>
        <v>-19.842294026289554</v>
      </c>
      <c r="AE274" s="61">
        <f t="shared" si="31"/>
        <v>0</v>
      </c>
      <c r="AF274" s="61">
        <f t="shared" si="26"/>
        <v>0</v>
      </c>
      <c r="AG274" s="61">
        <f t="shared" si="31"/>
        <v>0</v>
      </c>
      <c r="AH274" s="59"/>
      <c r="AI274" s="68"/>
    </row>
    <row r="275" spans="27:35" ht="12.75">
      <c r="AA275" s="55">
        <v>253</v>
      </c>
      <c r="AB275" s="55">
        <f t="shared" si="29"/>
        <v>0.0506</v>
      </c>
      <c r="AC275" s="55">
        <f t="shared" si="30"/>
        <v>3</v>
      </c>
      <c r="AD275" s="61">
        <f t="shared" si="31"/>
        <v>-19.645745014573773</v>
      </c>
      <c r="AE275" s="61">
        <f t="shared" si="31"/>
        <v>0</v>
      </c>
      <c r="AF275" s="61">
        <f t="shared" si="26"/>
        <v>0</v>
      </c>
      <c r="AG275" s="61">
        <f t="shared" si="31"/>
        <v>0</v>
      </c>
      <c r="AH275" s="59"/>
      <c r="AI275" s="68"/>
    </row>
    <row r="276" spans="27:35" ht="12.75">
      <c r="AA276" s="55">
        <v>254</v>
      </c>
      <c r="AB276" s="55">
        <f t="shared" si="29"/>
        <v>0.050800000000000005</v>
      </c>
      <c r="AC276" s="55">
        <f t="shared" si="30"/>
        <v>3</v>
      </c>
      <c r="AD276" s="61">
        <f t="shared" si="31"/>
        <v>-19.37166322257262</v>
      </c>
      <c r="AE276" s="61">
        <f t="shared" si="31"/>
        <v>0</v>
      </c>
      <c r="AF276" s="61">
        <f t="shared" si="26"/>
        <v>0</v>
      </c>
      <c r="AG276" s="61">
        <f t="shared" si="31"/>
        <v>0</v>
      </c>
      <c r="AH276" s="59"/>
      <c r="AI276" s="68"/>
    </row>
    <row r="277" spans="27:35" ht="12.75">
      <c r="AA277" s="55">
        <v>255</v>
      </c>
      <c r="AB277" s="55">
        <f t="shared" si="29"/>
        <v>0.051000000000000004</v>
      </c>
      <c r="AC277" s="55">
        <f t="shared" si="30"/>
        <v>3</v>
      </c>
      <c r="AD277" s="61">
        <f t="shared" si="31"/>
        <v>-19.02113032590307</v>
      </c>
      <c r="AE277" s="61">
        <f t="shared" si="31"/>
        <v>0</v>
      </c>
      <c r="AF277" s="61">
        <f t="shared" si="26"/>
        <v>0</v>
      </c>
      <c r="AG277" s="61">
        <f t="shared" si="31"/>
        <v>0</v>
      </c>
      <c r="AH277" s="59"/>
      <c r="AI277" s="68"/>
    </row>
    <row r="278" spans="27:35" ht="12.75">
      <c r="AA278" s="55">
        <v>256</v>
      </c>
      <c r="AB278" s="55">
        <f t="shared" si="29"/>
        <v>0.0512</v>
      </c>
      <c r="AC278" s="55">
        <f t="shared" si="30"/>
        <v>3</v>
      </c>
      <c r="AD278" s="61">
        <f t="shared" si="31"/>
        <v>-18.59552971776503</v>
      </c>
      <c r="AE278" s="61">
        <f t="shared" si="31"/>
        <v>0</v>
      </c>
      <c r="AF278" s="61">
        <f t="shared" si="26"/>
        <v>0</v>
      </c>
      <c r="AG278" s="61">
        <f t="shared" si="31"/>
        <v>0</v>
      </c>
      <c r="AH278" s="59"/>
      <c r="AI278" s="68"/>
    </row>
    <row r="279" spans="27:35" ht="12.75">
      <c r="AA279" s="55">
        <v>257</v>
      </c>
      <c r="AB279" s="55">
        <f t="shared" si="29"/>
        <v>0.0514</v>
      </c>
      <c r="AC279" s="55">
        <f t="shared" si="30"/>
        <v>3</v>
      </c>
      <c r="AD279" s="61">
        <f t="shared" si="31"/>
        <v>-18.09654104932039</v>
      </c>
      <c r="AE279" s="61">
        <f t="shared" si="31"/>
        <v>0</v>
      </c>
      <c r="AF279" s="61">
        <f aca="true" t="shared" si="32" ref="AF279:AF342">IF($AB$15=0,AE279,$AB$13*EXP(-AB279/($AB$16*$AB$15)))</f>
        <v>0</v>
      </c>
      <c r="AG279" s="61">
        <f t="shared" si="31"/>
        <v>0</v>
      </c>
      <c r="AH279" s="59"/>
      <c r="AI279" s="68"/>
    </row>
    <row r="280" spans="27:35" ht="12.75">
      <c r="AA280" s="55">
        <v>258</v>
      </c>
      <c r="AB280" s="55">
        <f t="shared" si="29"/>
        <v>0.0516</v>
      </c>
      <c r="AC280" s="55">
        <f t="shared" si="30"/>
        <v>3</v>
      </c>
      <c r="AD280" s="61">
        <f t="shared" si="31"/>
        <v>-17.52613360087727</v>
      </c>
      <c r="AE280" s="61">
        <f t="shared" si="31"/>
        <v>0</v>
      </c>
      <c r="AF280" s="61">
        <f t="shared" si="32"/>
        <v>0</v>
      </c>
      <c r="AG280" s="61">
        <f t="shared" si="31"/>
        <v>0</v>
      </c>
      <c r="AH280" s="59"/>
      <c r="AI280" s="68"/>
    </row>
    <row r="281" spans="27:35" ht="12.75">
      <c r="AA281" s="55">
        <v>259</v>
      </c>
      <c r="AB281" s="55">
        <f t="shared" si="29"/>
        <v>0.051800000000000006</v>
      </c>
      <c r="AC281" s="55">
        <f t="shared" si="30"/>
        <v>3</v>
      </c>
      <c r="AD281" s="61">
        <f t="shared" si="31"/>
        <v>-16.886558510040302</v>
      </c>
      <c r="AE281" s="61">
        <f t="shared" si="31"/>
        <v>0</v>
      </c>
      <c r="AF281" s="61">
        <f t="shared" si="32"/>
        <v>0</v>
      </c>
      <c r="AG281" s="61">
        <f t="shared" si="31"/>
        <v>0</v>
      </c>
      <c r="AH281" s="59"/>
      <c r="AI281" s="68"/>
    </row>
    <row r="282" spans="27:35" ht="12.75">
      <c r="AA282" s="55">
        <v>260</v>
      </c>
      <c r="AB282" s="55">
        <f t="shared" si="29"/>
        <v>0.052000000000000005</v>
      </c>
      <c r="AC282" s="55">
        <f t="shared" si="30"/>
        <v>3</v>
      </c>
      <c r="AD282" s="61">
        <f t="shared" si="31"/>
        <v>-16.180339887498945</v>
      </c>
      <c r="AE282" s="61">
        <f t="shared" si="31"/>
        <v>0</v>
      </c>
      <c r="AF282" s="61">
        <f t="shared" si="32"/>
        <v>0</v>
      </c>
      <c r="AG282" s="61">
        <f t="shared" si="31"/>
        <v>0</v>
      </c>
      <c r="AH282" s="59"/>
      <c r="AI282" s="68"/>
    </row>
    <row r="283" spans="27:35" ht="12.75">
      <c r="AA283" s="55">
        <v>261</v>
      </c>
      <c r="AB283" s="55">
        <f t="shared" si="29"/>
        <v>0.0522</v>
      </c>
      <c r="AC283" s="55">
        <f t="shared" si="30"/>
        <v>3</v>
      </c>
      <c r="AD283" s="61">
        <f aca="true" t="shared" si="33" ref="AD283:AG302">AD183</f>
        <v>-15.41026485551578</v>
      </c>
      <c r="AE283" s="61">
        <f t="shared" si="33"/>
        <v>0</v>
      </c>
      <c r="AF283" s="61">
        <f t="shared" si="32"/>
        <v>0</v>
      </c>
      <c r="AG283" s="61">
        <f t="shared" si="33"/>
        <v>0</v>
      </c>
      <c r="AH283" s="59"/>
      <c r="AI283" s="68"/>
    </row>
    <row r="284" spans="27:35" ht="12.75">
      <c r="AA284" s="55">
        <v>262</v>
      </c>
      <c r="AB284" s="55">
        <f t="shared" si="29"/>
        <v>0.0524</v>
      </c>
      <c r="AC284" s="55">
        <f t="shared" si="30"/>
        <v>3</v>
      </c>
      <c r="AD284" s="61">
        <f t="shared" si="33"/>
        <v>-14.579372548428225</v>
      </c>
      <c r="AE284" s="61">
        <f t="shared" si="33"/>
        <v>0</v>
      </c>
      <c r="AF284" s="61">
        <f t="shared" si="32"/>
        <v>0</v>
      </c>
      <c r="AG284" s="61">
        <f t="shared" si="33"/>
        <v>0</v>
      </c>
      <c r="AH284" s="59"/>
      <c r="AI284" s="68"/>
    </row>
    <row r="285" spans="27:35" ht="12.75">
      <c r="AA285" s="55">
        <v>263</v>
      </c>
      <c r="AB285" s="55">
        <f t="shared" si="29"/>
        <v>0.0526</v>
      </c>
      <c r="AC285" s="55">
        <f t="shared" si="30"/>
        <v>3</v>
      </c>
      <c r="AD285" s="61">
        <f t="shared" si="33"/>
        <v>-13.690942118573773</v>
      </c>
      <c r="AE285" s="61">
        <f t="shared" si="33"/>
        <v>0</v>
      </c>
      <c r="AF285" s="61">
        <f t="shared" si="32"/>
        <v>0</v>
      </c>
      <c r="AG285" s="61">
        <f t="shared" si="33"/>
        <v>0</v>
      </c>
      <c r="AH285" s="59"/>
      <c r="AI285" s="68"/>
    </row>
    <row r="286" spans="27:35" ht="12.75">
      <c r="AA286" s="55">
        <v>264</v>
      </c>
      <c r="AB286" s="55">
        <f t="shared" si="29"/>
        <v>0.0528</v>
      </c>
      <c r="AC286" s="55">
        <f t="shared" si="30"/>
        <v>3</v>
      </c>
      <c r="AD286" s="61">
        <f t="shared" si="33"/>
        <v>-12.74847979497379</v>
      </c>
      <c r="AE286" s="61">
        <f t="shared" si="33"/>
        <v>0</v>
      </c>
      <c r="AF286" s="61">
        <f t="shared" si="32"/>
        <v>0</v>
      </c>
      <c r="AG286" s="61">
        <f t="shared" si="33"/>
        <v>0</v>
      </c>
      <c r="AH286" s="59"/>
      <c r="AI286" s="68"/>
    </row>
    <row r="287" spans="27:35" ht="12.75">
      <c r="AA287" s="55">
        <v>265</v>
      </c>
      <c r="AB287" s="55">
        <f t="shared" si="29"/>
        <v>0.053000000000000005</v>
      </c>
      <c r="AC287" s="55">
        <f t="shared" si="30"/>
        <v>3</v>
      </c>
      <c r="AD287" s="61">
        <f t="shared" si="33"/>
        <v>-11.755705045849451</v>
      </c>
      <c r="AE287" s="61">
        <f t="shared" si="33"/>
        <v>0</v>
      </c>
      <c r="AF287" s="61">
        <f t="shared" si="32"/>
        <v>0</v>
      </c>
      <c r="AG287" s="61">
        <f t="shared" si="33"/>
        <v>0</v>
      </c>
      <c r="AH287" s="59"/>
      <c r="AI287" s="68"/>
    </row>
    <row r="288" spans="27:35" ht="12.75">
      <c r="AA288" s="55">
        <v>266</v>
      </c>
      <c r="AB288" s="55">
        <f t="shared" si="29"/>
        <v>0.053200000000000004</v>
      </c>
      <c r="AC288" s="55">
        <f t="shared" si="30"/>
        <v>3</v>
      </c>
      <c r="AD288" s="61">
        <f t="shared" si="33"/>
        <v>-10.716535899579927</v>
      </c>
      <c r="AE288" s="61">
        <f t="shared" si="33"/>
        <v>0</v>
      </c>
      <c r="AF288" s="61">
        <f t="shared" si="32"/>
        <v>0</v>
      </c>
      <c r="AG288" s="61">
        <f t="shared" si="33"/>
        <v>0</v>
      </c>
      <c r="AH288" s="59"/>
      <c r="AI288" s="68"/>
    </row>
    <row r="289" spans="27:35" ht="12.75">
      <c r="AA289" s="55">
        <v>267</v>
      </c>
      <c r="AB289" s="55">
        <f t="shared" si="29"/>
        <v>0.0534</v>
      </c>
      <c r="AC289" s="55">
        <f t="shared" si="30"/>
        <v>3</v>
      </c>
      <c r="AD289" s="61">
        <f t="shared" si="33"/>
        <v>-9.635073482034306</v>
      </c>
      <c r="AE289" s="61">
        <f t="shared" si="33"/>
        <v>0</v>
      </c>
      <c r="AF289" s="61">
        <f t="shared" si="32"/>
        <v>0</v>
      </c>
      <c r="AG289" s="61">
        <f t="shared" si="33"/>
        <v>0</v>
      </c>
      <c r="AH289" s="59"/>
      <c r="AI289" s="68"/>
    </row>
    <row r="290" spans="27:35" ht="12.75">
      <c r="AA290" s="55">
        <v>268</v>
      </c>
      <c r="AB290" s="55">
        <f t="shared" si="29"/>
        <v>0.0536</v>
      </c>
      <c r="AC290" s="55">
        <f t="shared" si="30"/>
        <v>3</v>
      </c>
      <c r="AD290" s="61">
        <f t="shared" si="33"/>
        <v>-8.515585831301443</v>
      </c>
      <c r="AE290" s="61">
        <f t="shared" si="33"/>
        <v>0</v>
      </c>
      <c r="AF290" s="61">
        <f t="shared" si="32"/>
        <v>0</v>
      </c>
      <c r="AG290" s="61">
        <f t="shared" si="33"/>
        <v>0</v>
      </c>
      <c r="AH290" s="59"/>
      <c r="AI290" s="68"/>
    </row>
    <row r="291" spans="27:35" ht="12.75">
      <c r="AA291" s="55">
        <v>269</v>
      </c>
      <c r="AB291" s="55">
        <f t="shared" si="29"/>
        <v>0.0538</v>
      </c>
      <c r="AC291" s="55">
        <f t="shared" si="30"/>
        <v>3</v>
      </c>
      <c r="AD291" s="61">
        <f t="shared" si="33"/>
        <v>-7.362491053693557</v>
      </c>
      <c r="AE291" s="61">
        <f t="shared" si="33"/>
        <v>0</v>
      </c>
      <c r="AF291" s="61">
        <f t="shared" si="32"/>
        <v>0</v>
      </c>
      <c r="AG291" s="61">
        <f t="shared" si="33"/>
        <v>0</v>
      </c>
      <c r="AH291" s="59"/>
      <c r="AI291" s="68"/>
    </row>
    <row r="292" spans="27:35" ht="12.75">
      <c r="AA292" s="55">
        <v>270</v>
      </c>
      <c r="AB292" s="55">
        <f t="shared" si="29"/>
        <v>0.054</v>
      </c>
      <c r="AC292" s="55">
        <f t="shared" si="30"/>
        <v>3</v>
      </c>
      <c r="AD292" s="61">
        <f t="shared" si="33"/>
        <v>-6.180339887498951</v>
      </c>
      <c r="AE292" s="61">
        <f t="shared" si="33"/>
        <v>0</v>
      </c>
      <c r="AF292" s="61">
        <f t="shared" si="32"/>
        <v>0</v>
      </c>
      <c r="AG292" s="61">
        <f t="shared" si="33"/>
        <v>0</v>
      </c>
      <c r="AH292" s="59"/>
      <c r="AI292" s="68"/>
    </row>
    <row r="293" spans="27:35" ht="12.75">
      <c r="AA293" s="55">
        <v>271</v>
      </c>
      <c r="AB293" s="55">
        <f t="shared" si="29"/>
        <v>0.054200000000000005</v>
      </c>
      <c r="AC293" s="55">
        <f t="shared" si="30"/>
        <v>3</v>
      </c>
      <c r="AD293" s="61">
        <f t="shared" si="33"/>
        <v>-4.973797743297089</v>
      </c>
      <c r="AE293" s="61">
        <f t="shared" si="33"/>
        <v>0</v>
      </c>
      <c r="AF293" s="61">
        <f t="shared" si="32"/>
        <v>0</v>
      </c>
      <c r="AG293" s="61">
        <f t="shared" si="33"/>
        <v>0</v>
      </c>
      <c r="AH293" s="59"/>
      <c r="AI293" s="68"/>
    </row>
    <row r="294" spans="27:35" ht="12.75">
      <c r="AA294" s="55">
        <v>272</v>
      </c>
      <c r="AB294" s="55">
        <f t="shared" si="29"/>
        <v>0.054400000000000004</v>
      </c>
      <c r="AC294" s="55">
        <f t="shared" si="30"/>
        <v>3</v>
      </c>
      <c r="AD294" s="61">
        <f t="shared" si="33"/>
        <v>-3.747626291714475</v>
      </c>
      <c r="AE294" s="61">
        <f t="shared" si="33"/>
        <v>0</v>
      </c>
      <c r="AF294" s="61">
        <f t="shared" si="32"/>
        <v>0</v>
      </c>
      <c r="AG294" s="61">
        <f t="shared" si="33"/>
        <v>0</v>
      </c>
      <c r="AH294" s="59"/>
      <c r="AI294" s="68"/>
    </row>
    <row r="295" spans="27:35" ht="12.75">
      <c r="AA295" s="55">
        <v>273</v>
      </c>
      <c r="AB295" s="55">
        <f t="shared" si="29"/>
        <v>0.0546</v>
      </c>
      <c r="AC295" s="55">
        <f t="shared" si="30"/>
        <v>3</v>
      </c>
      <c r="AD295" s="61">
        <f t="shared" si="33"/>
        <v>-2.506664671286092</v>
      </c>
      <c r="AE295" s="61">
        <f t="shared" si="33"/>
        <v>0</v>
      </c>
      <c r="AF295" s="61">
        <f t="shared" si="32"/>
        <v>0</v>
      </c>
      <c r="AG295" s="61">
        <f t="shared" si="33"/>
        <v>0</v>
      </c>
      <c r="AH295" s="59"/>
      <c r="AI295" s="68"/>
    </row>
    <row r="296" spans="27:35" ht="12.75">
      <c r="AA296" s="55">
        <v>274</v>
      </c>
      <c r="AB296" s="55">
        <f t="shared" si="29"/>
        <v>0.0548</v>
      </c>
      <c r="AC296" s="55">
        <f t="shared" si="30"/>
        <v>3</v>
      </c>
      <c r="AD296" s="61">
        <f t="shared" si="33"/>
        <v>-1.255810390586264</v>
      </c>
      <c r="AE296" s="61">
        <f t="shared" si="33"/>
        <v>0</v>
      </c>
      <c r="AF296" s="61">
        <f t="shared" si="32"/>
        <v>0</v>
      </c>
      <c r="AG296" s="61">
        <f t="shared" si="33"/>
        <v>0</v>
      </c>
      <c r="AH296" s="59"/>
      <c r="AI296" s="68"/>
    </row>
    <row r="297" spans="27:35" ht="12.75">
      <c r="AA297" s="55">
        <v>275</v>
      </c>
      <c r="AB297" s="55">
        <f t="shared" si="29"/>
        <v>0.055</v>
      </c>
      <c r="AC297" s="55">
        <f t="shared" si="30"/>
        <v>3</v>
      </c>
      <c r="AD297" s="61">
        <f t="shared" si="33"/>
        <v>1.4088123029276645E-14</v>
      </c>
      <c r="AE297" s="61">
        <f t="shared" si="33"/>
        <v>1.4088123029276645E-14</v>
      </c>
      <c r="AF297" s="61">
        <f t="shared" si="32"/>
        <v>1.4088123029276645E-14</v>
      </c>
      <c r="AG297" s="61">
        <f t="shared" si="33"/>
        <v>1.4088123029276645E-14</v>
      </c>
      <c r="AH297" s="59"/>
      <c r="AI297" s="68"/>
    </row>
    <row r="298" spans="27:35" ht="12.75">
      <c r="AA298" s="55">
        <v>276</v>
      </c>
      <c r="AB298" s="55">
        <f t="shared" si="29"/>
        <v>0.055200000000000006</v>
      </c>
      <c r="AC298" s="55">
        <f t="shared" si="30"/>
        <v>3</v>
      </c>
      <c r="AD298" s="61">
        <f t="shared" si="33"/>
        <v>1.2558103905862743</v>
      </c>
      <c r="AE298" s="61">
        <f t="shared" si="33"/>
        <v>1.2558103905862743</v>
      </c>
      <c r="AF298" s="61">
        <f t="shared" si="32"/>
        <v>1.2558103905862743</v>
      </c>
      <c r="AG298" s="61">
        <f t="shared" si="33"/>
        <v>1.2558103905862743</v>
      </c>
      <c r="AH298" s="59"/>
      <c r="AI298" s="68"/>
    </row>
    <row r="299" spans="27:35" ht="12.75">
      <c r="AA299" s="55">
        <v>277</v>
      </c>
      <c r="AB299" s="55">
        <f t="shared" si="29"/>
        <v>0.055400000000000005</v>
      </c>
      <c r="AC299" s="55">
        <f t="shared" si="30"/>
        <v>3</v>
      </c>
      <c r="AD299" s="61">
        <f t="shared" si="33"/>
        <v>2.5066646712860847</v>
      </c>
      <c r="AE299" s="61">
        <f t="shared" si="33"/>
        <v>2.5066646712860847</v>
      </c>
      <c r="AF299" s="61">
        <f t="shared" si="32"/>
        <v>2.5066646712860847</v>
      </c>
      <c r="AG299" s="61">
        <f t="shared" si="33"/>
        <v>2.5066646712860847</v>
      </c>
      <c r="AH299" s="59"/>
      <c r="AI299" s="68"/>
    </row>
    <row r="300" spans="27:35" ht="12.75">
      <c r="AA300" s="55">
        <v>278</v>
      </c>
      <c r="AB300" s="55">
        <f t="shared" si="29"/>
        <v>0.055600000000000004</v>
      </c>
      <c r="AC300" s="55">
        <f t="shared" si="30"/>
        <v>3</v>
      </c>
      <c r="AD300" s="61">
        <f t="shared" si="33"/>
        <v>3.7476262917145027</v>
      </c>
      <c r="AE300" s="61">
        <f t="shared" si="33"/>
        <v>3.7476262917145027</v>
      </c>
      <c r="AF300" s="61">
        <f t="shared" si="32"/>
        <v>3.7476262917145027</v>
      </c>
      <c r="AG300" s="61">
        <f t="shared" si="33"/>
        <v>3.7476262917145027</v>
      </c>
      <c r="AH300" s="59"/>
      <c r="AI300" s="68"/>
    </row>
    <row r="301" spans="27:35" ht="12.75">
      <c r="AA301" s="55">
        <v>279</v>
      </c>
      <c r="AB301" s="55">
        <f t="shared" si="29"/>
        <v>0.0558</v>
      </c>
      <c r="AC301" s="55">
        <f t="shared" si="30"/>
        <v>3</v>
      </c>
      <c r="AD301" s="61">
        <f t="shared" si="33"/>
        <v>4.973797743297099</v>
      </c>
      <c r="AE301" s="61">
        <f t="shared" si="33"/>
        <v>4.973797743297099</v>
      </c>
      <c r="AF301" s="61">
        <f t="shared" si="32"/>
        <v>4.973797743297099</v>
      </c>
      <c r="AG301" s="61">
        <f t="shared" si="33"/>
        <v>4.973797743297099</v>
      </c>
      <c r="AH301" s="59"/>
      <c r="AI301" s="68"/>
    </row>
    <row r="302" spans="27:35" ht="12.75">
      <c r="AA302" s="55">
        <v>280</v>
      </c>
      <c r="AB302" s="55">
        <f t="shared" si="29"/>
        <v>0.056</v>
      </c>
      <c r="AC302" s="55">
        <f t="shared" si="30"/>
        <v>3</v>
      </c>
      <c r="AD302" s="61">
        <f t="shared" si="33"/>
        <v>6.180339887498945</v>
      </c>
      <c r="AE302" s="61">
        <f t="shared" si="33"/>
        <v>6.180339887498945</v>
      </c>
      <c r="AF302" s="61">
        <f t="shared" si="32"/>
        <v>6.180339887498945</v>
      </c>
      <c r="AG302" s="61">
        <f t="shared" si="33"/>
        <v>6.180339887498945</v>
      </c>
      <c r="AH302" s="59"/>
      <c r="AI302" s="68"/>
    </row>
    <row r="303" spans="27:35" ht="12.75">
      <c r="AA303" s="55">
        <v>281</v>
      </c>
      <c r="AB303" s="55">
        <f t="shared" si="29"/>
        <v>0.0562</v>
      </c>
      <c r="AC303" s="55">
        <f t="shared" si="30"/>
        <v>3</v>
      </c>
      <c r="AD303" s="61">
        <f aca="true" t="shared" si="34" ref="AD303:AG322">AD203</f>
        <v>7.362491053693549</v>
      </c>
      <c r="AE303" s="61">
        <f t="shared" si="34"/>
        <v>7.362491053693549</v>
      </c>
      <c r="AF303" s="61">
        <f t="shared" si="32"/>
        <v>7.362491053693549</v>
      </c>
      <c r="AG303" s="61">
        <f t="shared" si="34"/>
        <v>7.362491053693549</v>
      </c>
      <c r="AH303" s="59"/>
      <c r="AI303" s="68"/>
    </row>
    <row r="304" spans="27:35" ht="12.75">
      <c r="AA304" s="55">
        <v>282</v>
      </c>
      <c r="AB304" s="55">
        <f t="shared" si="29"/>
        <v>0.056400000000000006</v>
      </c>
      <c r="AC304" s="55">
        <f t="shared" si="30"/>
        <v>3</v>
      </c>
      <c r="AD304" s="61">
        <f t="shared" si="34"/>
        <v>8.515585831301468</v>
      </c>
      <c r="AE304" s="61">
        <f t="shared" si="34"/>
        <v>8.515585831301468</v>
      </c>
      <c r="AF304" s="61">
        <f t="shared" si="32"/>
        <v>8.515585831301468</v>
      </c>
      <c r="AG304" s="61">
        <f t="shared" si="34"/>
        <v>8.515585831301468</v>
      </c>
      <c r="AH304" s="59"/>
      <c r="AI304" s="68"/>
    </row>
    <row r="305" spans="27:35" ht="12.75">
      <c r="AA305" s="55">
        <v>283</v>
      </c>
      <c r="AB305" s="55">
        <f t="shared" si="29"/>
        <v>0.056600000000000004</v>
      </c>
      <c r="AC305" s="55">
        <f t="shared" si="30"/>
        <v>3</v>
      </c>
      <c r="AD305" s="61">
        <f t="shared" si="34"/>
        <v>9.635073482034315</v>
      </c>
      <c r="AE305" s="61">
        <f t="shared" si="34"/>
        <v>9.635073482034315</v>
      </c>
      <c r="AF305" s="61">
        <f t="shared" si="32"/>
        <v>9.635073482034315</v>
      </c>
      <c r="AG305" s="61">
        <f t="shared" si="34"/>
        <v>9.635073482034315</v>
      </c>
      <c r="AH305" s="59"/>
      <c r="AI305" s="68"/>
    </row>
    <row r="306" spans="27:35" ht="12.75">
      <c r="AA306" s="55">
        <v>284</v>
      </c>
      <c r="AB306" s="55">
        <f t="shared" si="29"/>
        <v>0.0568</v>
      </c>
      <c r="AC306" s="55">
        <f t="shared" si="30"/>
        <v>3</v>
      </c>
      <c r="AD306" s="61">
        <f t="shared" si="34"/>
        <v>10.71653589957995</v>
      </c>
      <c r="AE306" s="61">
        <f t="shared" si="34"/>
        <v>10.71653589957995</v>
      </c>
      <c r="AF306" s="61">
        <f t="shared" si="32"/>
        <v>10.71653589957995</v>
      </c>
      <c r="AG306" s="61">
        <f t="shared" si="34"/>
        <v>10.71653589957995</v>
      </c>
      <c r="AH306" s="59"/>
      <c r="AI306" s="68"/>
    </row>
    <row r="307" spans="27:35" ht="12.75">
      <c r="AA307" s="55">
        <v>285</v>
      </c>
      <c r="AB307" s="55">
        <f t="shared" si="29"/>
        <v>0.057</v>
      </c>
      <c r="AC307" s="55">
        <f t="shared" si="30"/>
        <v>3</v>
      </c>
      <c r="AD307" s="61">
        <f t="shared" si="34"/>
        <v>11.755705045849474</v>
      </c>
      <c r="AE307" s="61">
        <f t="shared" si="34"/>
        <v>11.755705045849474</v>
      </c>
      <c r="AF307" s="61">
        <f t="shared" si="32"/>
        <v>11.755705045849474</v>
      </c>
      <c r="AG307" s="61">
        <f t="shared" si="34"/>
        <v>11.755705045849474</v>
      </c>
      <c r="AH307" s="59"/>
      <c r="AI307" s="68"/>
    </row>
    <row r="308" spans="27:35" ht="12.75">
      <c r="AA308" s="55">
        <v>286</v>
      </c>
      <c r="AB308" s="55">
        <f t="shared" si="29"/>
        <v>0.0572</v>
      </c>
      <c r="AC308" s="55">
        <f t="shared" si="30"/>
        <v>3</v>
      </c>
      <c r="AD308" s="61">
        <f t="shared" si="34"/>
        <v>12.7484797949738</v>
      </c>
      <c r="AE308" s="61">
        <f t="shared" si="34"/>
        <v>12.7484797949738</v>
      </c>
      <c r="AF308" s="61">
        <f t="shared" si="32"/>
        <v>12.7484797949738</v>
      </c>
      <c r="AG308" s="61">
        <f t="shared" si="34"/>
        <v>12.7484797949738</v>
      </c>
      <c r="AH308" s="59"/>
      <c r="AI308" s="68"/>
    </row>
    <row r="309" spans="27:35" ht="12.75">
      <c r="AA309" s="55">
        <v>287</v>
      </c>
      <c r="AB309" s="55">
        <f t="shared" si="29"/>
        <v>0.0574</v>
      </c>
      <c r="AC309" s="55">
        <f t="shared" si="30"/>
        <v>3</v>
      </c>
      <c r="AD309" s="61">
        <f t="shared" si="34"/>
        <v>13.690942118573785</v>
      </c>
      <c r="AE309" s="61">
        <f t="shared" si="34"/>
        <v>13.690942118573785</v>
      </c>
      <c r="AF309" s="61">
        <f t="shared" si="32"/>
        <v>13.690942118573785</v>
      </c>
      <c r="AG309" s="61">
        <f t="shared" si="34"/>
        <v>13.690942118573785</v>
      </c>
      <c r="AH309" s="59"/>
      <c r="AI309" s="68"/>
    </row>
    <row r="310" spans="27:35" ht="12.75">
      <c r="AA310" s="55">
        <v>288</v>
      </c>
      <c r="AB310" s="55">
        <f t="shared" si="29"/>
        <v>0.057600000000000005</v>
      </c>
      <c r="AC310" s="55">
        <f t="shared" si="30"/>
        <v>3</v>
      </c>
      <c r="AD310" s="61">
        <f t="shared" si="34"/>
        <v>14.579372548428237</v>
      </c>
      <c r="AE310" s="61">
        <f t="shared" si="34"/>
        <v>14.579372548428237</v>
      </c>
      <c r="AF310" s="61">
        <f t="shared" si="32"/>
        <v>14.579372548428237</v>
      </c>
      <c r="AG310" s="61">
        <f t="shared" si="34"/>
        <v>14.579372548428237</v>
      </c>
      <c r="AH310" s="59"/>
      <c r="AI310" s="68"/>
    </row>
    <row r="311" spans="27:35" ht="12.75">
      <c r="AA311" s="55">
        <v>289</v>
      </c>
      <c r="AB311" s="55">
        <f t="shared" si="29"/>
        <v>0.057800000000000004</v>
      </c>
      <c r="AC311" s="55">
        <f t="shared" si="30"/>
        <v>3</v>
      </c>
      <c r="AD311" s="61">
        <f t="shared" si="34"/>
        <v>15.410264855515788</v>
      </c>
      <c r="AE311" s="61">
        <f t="shared" si="34"/>
        <v>15.410264855515788</v>
      </c>
      <c r="AF311" s="61">
        <f t="shared" si="32"/>
        <v>15.410264855515788</v>
      </c>
      <c r="AG311" s="61">
        <f t="shared" si="34"/>
        <v>15.410264855515788</v>
      </c>
      <c r="AH311" s="59"/>
      <c r="AI311" s="68"/>
    </row>
    <row r="312" spans="27:35" ht="12.75">
      <c r="AA312" s="55">
        <v>290</v>
      </c>
      <c r="AB312" s="55">
        <f t="shared" si="29"/>
        <v>0.058</v>
      </c>
      <c r="AC312" s="55">
        <f t="shared" si="30"/>
        <v>3</v>
      </c>
      <c r="AD312" s="61">
        <f t="shared" si="34"/>
        <v>16.180339887498956</v>
      </c>
      <c r="AE312" s="61">
        <f t="shared" si="34"/>
        <v>16.180339887498956</v>
      </c>
      <c r="AF312" s="61">
        <f t="shared" si="32"/>
        <v>16.180339887498956</v>
      </c>
      <c r="AG312" s="61">
        <f t="shared" si="34"/>
        <v>16.180339887498956</v>
      </c>
      <c r="AH312" s="59"/>
      <c r="AI312" s="68"/>
    </row>
    <row r="313" spans="27:35" ht="12.75">
      <c r="AA313" s="55">
        <v>291</v>
      </c>
      <c r="AB313" s="55">
        <f t="shared" si="29"/>
        <v>0.0582</v>
      </c>
      <c r="AC313" s="55">
        <f t="shared" si="30"/>
        <v>3</v>
      </c>
      <c r="AD313" s="61">
        <f t="shared" si="34"/>
        <v>16.886558510040306</v>
      </c>
      <c r="AE313" s="61">
        <f t="shared" si="34"/>
        <v>16.886558510040306</v>
      </c>
      <c r="AF313" s="61">
        <f t="shared" si="32"/>
        <v>16.886558510040306</v>
      </c>
      <c r="AG313" s="61">
        <f t="shared" si="34"/>
        <v>16.886558510040306</v>
      </c>
      <c r="AH313" s="59"/>
      <c r="AI313" s="68"/>
    </row>
    <row r="314" spans="27:35" ht="12.75">
      <c r="AA314" s="55">
        <v>292</v>
      </c>
      <c r="AB314" s="55">
        <f t="shared" si="29"/>
        <v>0.0584</v>
      </c>
      <c r="AC314" s="55">
        <f t="shared" si="30"/>
        <v>3</v>
      </c>
      <c r="AD314" s="61">
        <f t="shared" si="34"/>
        <v>17.526133600877273</v>
      </c>
      <c r="AE314" s="61">
        <f t="shared" si="34"/>
        <v>17.526133600877273</v>
      </c>
      <c r="AF314" s="61">
        <f t="shared" si="32"/>
        <v>17.526133600877273</v>
      </c>
      <c r="AG314" s="61">
        <f t="shared" si="34"/>
        <v>17.526133600877273</v>
      </c>
      <c r="AH314" s="59"/>
      <c r="AI314" s="68"/>
    </row>
    <row r="315" spans="27:35" ht="12.75">
      <c r="AA315" s="55">
        <v>293</v>
      </c>
      <c r="AB315" s="55">
        <f aca="true" t="shared" si="35" ref="AB315:AB378">AA315*$AB$20</f>
        <v>0.058600000000000006</v>
      </c>
      <c r="AC315" s="55">
        <f aca="true" t="shared" si="36" ref="AC315:AC378">ROUND(AB315/$AB$17,0)</f>
        <v>3</v>
      </c>
      <c r="AD315" s="61">
        <f t="shared" si="34"/>
        <v>18.096541049320393</v>
      </c>
      <c r="AE315" s="61">
        <f t="shared" si="34"/>
        <v>18.096541049320393</v>
      </c>
      <c r="AF315" s="61">
        <f t="shared" si="32"/>
        <v>18.096541049320393</v>
      </c>
      <c r="AG315" s="61">
        <f t="shared" si="34"/>
        <v>18.096541049320393</v>
      </c>
      <c r="AH315" s="59"/>
      <c r="AI315" s="68"/>
    </row>
    <row r="316" spans="27:35" ht="12.75">
      <c r="AA316" s="55">
        <v>294</v>
      </c>
      <c r="AB316" s="55">
        <f t="shared" si="35"/>
        <v>0.058800000000000005</v>
      </c>
      <c r="AC316" s="55">
        <f t="shared" si="36"/>
        <v>3</v>
      </c>
      <c r="AD316" s="61">
        <f t="shared" si="34"/>
        <v>18.59552971776503</v>
      </c>
      <c r="AE316" s="61">
        <f t="shared" si="34"/>
        <v>18.59552971776503</v>
      </c>
      <c r="AF316" s="61">
        <f t="shared" si="32"/>
        <v>18.59552971776503</v>
      </c>
      <c r="AG316" s="61">
        <f t="shared" si="34"/>
        <v>18.59552971776503</v>
      </c>
      <c r="AH316" s="59"/>
      <c r="AI316" s="68"/>
    </row>
    <row r="317" spans="27:35" ht="12.75">
      <c r="AA317" s="55">
        <v>295</v>
      </c>
      <c r="AB317" s="55">
        <f t="shared" si="35"/>
        <v>0.059000000000000004</v>
      </c>
      <c r="AC317" s="55">
        <f t="shared" si="36"/>
        <v>3</v>
      </c>
      <c r="AD317" s="61">
        <f t="shared" si="34"/>
        <v>19.02113032590307</v>
      </c>
      <c r="AE317" s="61">
        <f t="shared" si="34"/>
        <v>19.02113032590307</v>
      </c>
      <c r="AF317" s="61">
        <f t="shared" si="32"/>
        <v>19.02113032590307</v>
      </c>
      <c r="AG317" s="61">
        <f t="shared" si="34"/>
        <v>19.02113032590307</v>
      </c>
      <c r="AH317" s="59"/>
      <c r="AI317" s="68"/>
    </row>
    <row r="318" spans="27:35" ht="12.75">
      <c r="AA318" s="55">
        <v>296</v>
      </c>
      <c r="AB318" s="55">
        <f t="shared" si="35"/>
        <v>0.0592</v>
      </c>
      <c r="AC318" s="55">
        <f t="shared" si="36"/>
        <v>3</v>
      </c>
      <c r="AD318" s="61">
        <f t="shared" si="34"/>
        <v>19.371663222572625</v>
      </c>
      <c r="AE318" s="61">
        <f t="shared" si="34"/>
        <v>19.371663222572625</v>
      </c>
      <c r="AF318" s="61">
        <f t="shared" si="32"/>
        <v>19.371663222572625</v>
      </c>
      <c r="AG318" s="61">
        <f t="shared" si="34"/>
        <v>19.371663222572625</v>
      </c>
      <c r="AH318" s="59"/>
      <c r="AI318" s="68"/>
    </row>
    <row r="319" spans="27:35" ht="12.75">
      <c r="AA319" s="55">
        <v>297</v>
      </c>
      <c r="AB319" s="55">
        <f t="shared" si="35"/>
        <v>0.0594</v>
      </c>
      <c r="AC319" s="55">
        <f t="shared" si="36"/>
        <v>3</v>
      </c>
      <c r="AD319" s="61">
        <f t="shared" si="34"/>
        <v>19.645745014573773</v>
      </c>
      <c r="AE319" s="61">
        <f t="shared" si="34"/>
        <v>19.645745014573773</v>
      </c>
      <c r="AF319" s="61">
        <f t="shared" si="32"/>
        <v>19.645745014573773</v>
      </c>
      <c r="AG319" s="61">
        <f t="shared" si="34"/>
        <v>19.645745014573773</v>
      </c>
      <c r="AH319" s="59"/>
      <c r="AI319" s="68"/>
    </row>
    <row r="320" spans="27:35" ht="12.75">
      <c r="AA320" s="55">
        <v>298</v>
      </c>
      <c r="AB320" s="55">
        <f t="shared" si="35"/>
        <v>0.0596</v>
      </c>
      <c r="AC320" s="55">
        <f t="shared" si="36"/>
        <v>3</v>
      </c>
      <c r="AD320" s="61">
        <f t="shared" si="34"/>
        <v>19.842294026289554</v>
      </c>
      <c r="AE320" s="61">
        <f t="shared" si="34"/>
        <v>19.842294026289554</v>
      </c>
      <c r="AF320" s="61">
        <f t="shared" si="32"/>
        <v>19.842294026289554</v>
      </c>
      <c r="AG320" s="61">
        <f t="shared" si="34"/>
        <v>19.842294026289554</v>
      </c>
      <c r="AH320" s="59"/>
      <c r="AI320" s="68"/>
    </row>
    <row r="321" spans="27:35" ht="12.75">
      <c r="AA321" s="55">
        <v>299</v>
      </c>
      <c r="AB321" s="55">
        <f t="shared" si="35"/>
        <v>0.059800000000000006</v>
      </c>
      <c r="AC321" s="55">
        <f t="shared" si="36"/>
        <v>3</v>
      </c>
      <c r="AD321" s="61">
        <f t="shared" si="34"/>
        <v>19.960534568565432</v>
      </c>
      <c r="AE321" s="61">
        <f t="shared" si="34"/>
        <v>19.960534568565432</v>
      </c>
      <c r="AF321" s="61">
        <f t="shared" si="32"/>
        <v>19.960534568565432</v>
      </c>
      <c r="AG321" s="61">
        <f t="shared" si="34"/>
        <v>19.960534568565432</v>
      </c>
      <c r="AH321" s="59"/>
      <c r="AI321" s="68"/>
    </row>
    <row r="322" spans="27:35" ht="12.75">
      <c r="AA322" s="55">
        <v>300</v>
      </c>
      <c r="AB322" s="55">
        <f t="shared" si="35"/>
        <v>0.060000000000000005</v>
      </c>
      <c r="AC322" s="55">
        <f t="shared" si="36"/>
        <v>3</v>
      </c>
      <c r="AD322" s="61">
        <f t="shared" si="34"/>
        <v>20</v>
      </c>
      <c r="AE322" s="61">
        <f t="shared" si="34"/>
        <v>20</v>
      </c>
      <c r="AF322" s="61">
        <f t="shared" si="32"/>
        <v>20</v>
      </c>
      <c r="AG322" s="61">
        <f t="shared" si="34"/>
        <v>20</v>
      </c>
      <c r="AH322" s="59"/>
      <c r="AI322" s="68"/>
    </row>
    <row r="323" spans="27:35" ht="12.75">
      <c r="AA323" s="55">
        <v>301</v>
      </c>
      <c r="AB323" s="55">
        <f t="shared" si="35"/>
        <v>0.060200000000000004</v>
      </c>
      <c r="AC323" s="55">
        <f t="shared" si="36"/>
        <v>3</v>
      </c>
      <c r="AD323" s="61">
        <f aca="true" t="shared" si="37" ref="AD323:AG342">AD223</f>
        <v>19.960534568565432</v>
      </c>
      <c r="AE323" s="61">
        <f t="shared" si="37"/>
        <v>19.960534568565432</v>
      </c>
      <c r="AF323" s="61">
        <f t="shared" si="32"/>
        <v>19.960534568565432</v>
      </c>
      <c r="AG323" s="61">
        <f t="shared" si="37"/>
        <v>19.960534568565432</v>
      </c>
      <c r="AH323" s="59"/>
      <c r="AI323" s="68"/>
    </row>
    <row r="324" spans="27:35" ht="12.75">
      <c r="AA324" s="55">
        <v>302</v>
      </c>
      <c r="AB324" s="55">
        <f t="shared" si="35"/>
        <v>0.0604</v>
      </c>
      <c r="AC324" s="55">
        <f t="shared" si="36"/>
        <v>3</v>
      </c>
      <c r="AD324" s="61">
        <f t="shared" si="37"/>
        <v>19.842294026289558</v>
      </c>
      <c r="AE324" s="61">
        <f t="shared" si="37"/>
        <v>19.842294026289558</v>
      </c>
      <c r="AF324" s="61">
        <f t="shared" si="32"/>
        <v>19.842294026289558</v>
      </c>
      <c r="AG324" s="61">
        <f t="shared" si="37"/>
        <v>19.842294026289558</v>
      </c>
      <c r="AH324" s="59"/>
      <c r="AI324" s="68"/>
    </row>
    <row r="325" spans="27:35" ht="12.75">
      <c r="AA325" s="55">
        <v>303</v>
      </c>
      <c r="AB325" s="55">
        <f t="shared" si="35"/>
        <v>0.0606</v>
      </c>
      <c r="AC325" s="55">
        <f t="shared" si="36"/>
        <v>3</v>
      </c>
      <c r="AD325" s="61">
        <f t="shared" si="37"/>
        <v>19.645745014573773</v>
      </c>
      <c r="AE325" s="61">
        <f t="shared" si="37"/>
        <v>19.645745014573773</v>
      </c>
      <c r="AF325" s="61">
        <f t="shared" si="32"/>
        <v>19.645745014573773</v>
      </c>
      <c r="AG325" s="61">
        <f t="shared" si="37"/>
        <v>19.645745014573773</v>
      </c>
      <c r="AH325" s="59"/>
      <c r="AI325" s="68"/>
    </row>
    <row r="326" spans="27:35" ht="12.75">
      <c r="AA326" s="55">
        <v>304</v>
      </c>
      <c r="AB326" s="55">
        <f t="shared" si="35"/>
        <v>0.0608</v>
      </c>
      <c r="AC326" s="55">
        <f t="shared" si="36"/>
        <v>3</v>
      </c>
      <c r="AD326" s="61">
        <f t="shared" si="37"/>
        <v>19.37166322257262</v>
      </c>
      <c r="AE326" s="61">
        <f t="shared" si="37"/>
        <v>19.37166322257262</v>
      </c>
      <c r="AF326" s="61">
        <f t="shared" si="32"/>
        <v>19.37166322257262</v>
      </c>
      <c r="AG326" s="61">
        <f t="shared" si="37"/>
        <v>19.37166322257262</v>
      </c>
      <c r="AH326" s="59"/>
      <c r="AI326" s="68"/>
    </row>
    <row r="327" spans="27:35" ht="12.75">
      <c r="AA327" s="55">
        <v>305</v>
      </c>
      <c r="AB327" s="55">
        <f t="shared" si="35"/>
        <v>0.061000000000000006</v>
      </c>
      <c r="AC327" s="55">
        <f t="shared" si="36"/>
        <v>3</v>
      </c>
      <c r="AD327" s="61">
        <f t="shared" si="37"/>
        <v>19.02113032590307</v>
      </c>
      <c r="AE327" s="61">
        <f t="shared" si="37"/>
        <v>19.02113032590307</v>
      </c>
      <c r="AF327" s="61">
        <f t="shared" si="32"/>
        <v>19.02113032590307</v>
      </c>
      <c r="AG327" s="61">
        <f t="shared" si="37"/>
        <v>19.02113032590307</v>
      </c>
      <c r="AH327" s="59"/>
      <c r="AI327" s="68"/>
    </row>
    <row r="328" spans="27:35" ht="12.75">
      <c r="AA328" s="55">
        <v>306</v>
      </c>
      <c r="AB328" s="55">
        <f t="shared" si="35"/>
        <v>0.061200000000000004</v>
      </c>
      <c r="AC328" s="55">
        <f t="shared" si="36"/>
        <v>3</v>
      </c>
      <c r="AD328" s="61">
        <f t="shared" si="37"/>
        <v>18.595529717765025</v>
      </c>
      <c r="AE328" s="61">
        <f t="shared" si="37"/>
        <v>18.595529717765025</v>
      </c>
      <c r="AF328" s="61">
        <f t="shared" si="32"/>
        <v>18.595529717765025</v>
      </c>
      <c r="AG328" s="61">
        <f t="shared" si="37"/>
        <v>18.595529717765025</v>
      </c>
      <c r="AH328" s="59"/>
      <c r="AI328" s="68"/>
    </row>
    <row r="329" spans="27:35" ht="12.75">
      <c r="AA329" s="55">
        <v>307</v>
      </c>
      <c r="AB329" s="55">
        <f t="shared" si="35"/>
        <v>0.0614</v>
      </c>
      <c r="AC329" s="55">
        <f t="shared" si="36"/>
        <v>3</v>
      </c>
      <c r="AD329" s="61">
        <f t="shared" si="37"/>
        <v>18.096541049320393</v>
      </c>
      <c r="AE329" s="61">
        <f t="shared" si="37"/>
        <v>18.096541049320393</v>
      </c>
      <c r="AF329" s="61">
        <f t="shared" si="32"/>
        <v>18.096541049320393</v>
      </c>
      <c r="AG329" s="61">
        <f t="shared" si="37"/>
        <v>18.096541049320393</v>
      </c>
      <c r="AH329" s="59"/>
      <c r="AI329" s="68"/>
    </row>
    <row r="330" spans="27:35" ht="12.75">
      <c r="AA330" s="55">
        <v>308</v>
      </c>
      <c r="AB330" s="55">
        <f t="shared" si="35"/>
        <v>0.0616</v>
      </c>
      <c r="AC330" s="55">
        <f t="shared" si="36"/>
        <v>3</v>
      </c>
      <c r="AD330" s="61">
        <f t="shared" si="37"/>
        <v>17.526133600877273</v>
      </c>
      <c r="AE330" s="61">
        <f t="shared" si="37"/>
        <v>17.526133600877273</v>
      </c>
      <c r="AF330" s="61">
        <f t="shared" si="32"/>
        <v>17.526133600877273</v>
      </c>
      <c r="AG330" s="61">
        <f t="shared" si="37"/>
        <v>17.526133600877273</v>
      </c>
      <c r="AH330" s="59"/>
      <c r="AI330" s="68"/>
    </row>
    <row r="331" spans="27:35" ht="12.75">
      <c r="AA331" s="55">
        <v>309</v>
      </c>
      <c r="AB331" s="55">
        <f t="shared" si="35"/>
        <v>0.0618</v>
      </c>
      <c r="AC331" s="55">
        <f t="shared" si="36"/>
        <v>3</v>
      </c>
      <c r="AD331" s="61">
        <f t="shared" si="37"/>
        <v>16.8865585100403</v>
      </c>
      <c r="AE331" s="61">
        <f t="shared" si="37"/>
        <v>16.8865585100403</v>
      </c>
      <c r="AF331" s="61">
        <f t="shared" si="32"/>
        <v>16.8865585100403</v>
      </c>
      <c r="AG331" s="61">
        <f t="shared" si="37"/>
        <v>16.8865585100403</v>
      </c>
      <c r="AH331" s="59"/>
      <c r="AI331" s="68"/>
    </row>
    <row r="332" spans="27:35" ht="12.75">
      <c r="AA332" s="55">
        <v>310</v>
      </c>
      <c r="AB332" s="55">
        <f t="shared" si="35"/>
        <v>0.062</v>
      </c>
      <c r="AC332" s="55">
        <f t="shared" si="36"/>
        <v>3</v>
      </c>
      <c r="AD332" s="61">
        <f t="shared" si="37"/>
        <v>16.18033988749895</v>
      </c>
      <c r="AE332" s="61">
        <f t="shared" si="37"/>
        <v>16.18033988749895</v>
      </c>
      <c r="AF332" s="61">
        <f t="shared" si="32"/>
        <v>16.18033988749895</v>
      </c>
      <c r="AG332" s="61">
        <f t="shared" si="37"/>
        <v>16.18033988749895</v>
      </c>
      <c r="AH332" s="59"/>
      <c r="AI332" s="68"/>
    </row>
    <row r="333" spans="27:35" ht="12.75">
      <c r="AA333" s="55">
        <v>311</v>
      </c>
      <c r="AB333" s="55">
        <f t="shared" si="35"/>
        <v>0.062200000000000005</v>
      </c>
      <c r="AC333" s="55">
        <f t="shared" si="36"/>
        <v>3</v>
      </c>
      <c r="AD333" s="61">
        <f t="shared" si="37"/>
        <v>15.410264855515782</v>
      </c>
      <c r="AE333" s="61">
        <f t="shared" si="37"/>
        <v>15.410264855515782</v>
      </c>
      <c r="AF333" s="61">
        <f t="shared" si="32"/>
        <v>15.410264855515782</v>
      </c>
      <c r="AG333" s="61">
        <f t="shared" si="37"/>
        <v>15.410264855515782</v>
      </c>
      <c r="AH333" s="59"/>
      <c r="AI333" s="68"/>
    </row>
    <row r="334" spans="27:35" ht="12.75">
      <c r="AA334" s="55">
        <v>312</v>
      </c>
      <c r="AB334" s="55">
        <f t="shared" si="35"/>
        <v>0.062400000000000004</v>
      </c>
      <c r="AC334" s="55">
        <f t="shared" si="36"/>
        <v>3</v>
      </c>
      <c r="AD334" s="61">
        <f t="shared" si="37"/>
        <v>14.579372548428232</v>
      </c>
      <c r="AE334" s="61">
        <f t="shared" si="37"/>
        <v>14.579372548428232</v>
      </c>
      <c r="AF334" s="61">
        <f t="shared" si="32"/>
        <v>14.579372548428232</v>
      </c>
      <c r="AG334" s="61">
        <f t="shared" si="37"/>
        <v>14.579372548428232</v>
      </c>
      <c r="AH334" s="59"/>
      <c r="AI334" s="68"/>
    </row>
    <row r="335" spans="27:35" ht="12.75">
      <c r="AA335" s="55">
        <v>313</v>
      </c>
      <c r="AB335" s="55">
        <f t="shared" si="35"/>
        <v>0.0626</v>
      </c>
      <c r="AC335" s="55">
        <f t="shared" si="36"/>
        <v>3</v>
      </c>
      <c r="AD335" s="61">
        <f t="shared" si="37"/>
        <v>13.690942118573773</v>
      </c>
      <c r="AE335" s="61">
        <f t="shared" si="37"/>
        <v>13.690942118573773</v>
      </c>
      <c r="AF335" s="61">
        <f t="shared" si="32"/>
        <v>13.690942118573773</v>
      </c>
      <c r="AG335" s="61">
        <f t="shared" si="37"/>
        <v>13.690942118573773</v>
      </c>
      <c r="AH335" s="59"/>
      <c r="AI335" s="68"/>
    </row>
    <row r="336" spans="27:35" ht="12.75">
      <c r="AA336" s="55">
        <v>314</v>
      </c>
      <c r="AB336" s="55">
        <f t="shared" si="35"/>
        <v>0.06280000000000001</v>
      </c>
      <c r="AC336" s="55">
        <f t="shared" si="36"/>
        <v>3</v>
      </c>
      <c r="AD336" s="61">
        <f t="shared" si="37"/>
        <v>12.748479794973795</v>
      </c>
      <c r="AE336" s="61">
        <f t="shared" si="37"/>
        <v>12.748479794973795</v>
      </c>
      <c r="AF336" s="61">
        <f t="shared" si="32"/>
        <v>12.748479794973795</v>
      </c>
      <c r="AG336" s="61">
        <f t="shared" si="37"/>
        <v>12.748479794973795</v>
      </c>
      <c r="AH336" s="59"/>
      <c r="AI336" s="68"/>
    </row>
    <row r="337" spans="27:35" ht="12.75">
      <c r="AA337" s="55">
        <v>315</v>
      </c>
      <c r="AB337" s="55">
        <f t="shared" si="35"/>
        <v>0.063</v>
      </c>
      <c r="AC337" s="55">
        <f t="shared" si="36"/>
        <v>3</v>
      </c>
      <c r="AD337" s="61">
        <f t="shared" si="37"/>
        <v>11.75570504584946</v>
      </c>
      <c r="AE337" s="61">
        <f t="shared" si="37"/>
        <v>11.75570504584946</v>
      </c>
      <c r="AF337" s="61">
        <f t="shared" si="32"/>
        <v>11.75570504584946</v>
      </c>
      <c r="AG337" s="61">
        <f t="shared" si="37"/>
        <v>11.75570504584946</v>
      </c>
      <c r="AH337" s="59"/>
      <c r="AI337" s="68"/>
    </row>
    <row r="338" spans="27:35" ht="12.75">
      <c r="AA338" s="55">
        <v>316</v>
      </c>
      <c r="AB338" s="55">
        <f t="shared" si="35"/>
        <v>0.0632</v>
      </c>
      <c r="AC338" s="55">
        <f t="shared" si="36"/>
        <v>3</v>
      </c>
      <c r="AD338" s="61">
        <f t="shared" si="37"/>
        <v>10.716535899579931</v>
      </c>
      <c r="AE338" s="61">
        <f t="shared" si="37"/>
        <v>10.716535899579931</v>
      </c>
      <c r="AF338" s="61">
        <f t="shared" si="32"/>
        <v>10.716535899579931</v>
      </c>
      <c r="AG338" s="61">
        <f t="shared" si="37"/>
        <v>10.716535899579931</v>
      </c>
      <c r="AH338" s="59"/>
      <c r="AI338" s="68"/>
    </row>
    <row r="339" spans="27:35" ht="12.75">
      <c r="AA339" s="55">
        <v>317</v>
      </c>
      <c r="AB339" s="55">
        <f t="shared" si="35"/>
        <v>0.0634</v>
      </c>
      <c r="AC339" s="55">
        <f t="shared" si="36"/>
        <v>3</v>
      </c>
      <c r="AD339" s="61">
        <f t="shared" si="37"/>
        <v>9.635073482034302</v>
      </c>
      <c r="AE339" s="61">
        <f t="shared" si="37"/>
        <v>9.635073482034302</v>
      </c>
      <c r="AF339" s="61">
        <f t="shared" si="32"/>
        <v>9.635073482034302</v>
      </c>
      <c r="AG339" s="61">
        <f t="shared" si="37"/>
        <v>9.635073482034302</v>
      </c>
      <c r="AH339" s="59"/>
      <c r="AI339" s="68"/>
    </row>
    <row r="340" spans="27:35" ht="12.75">
      <c r="AA340" s="55">
        <v>318</v>
      </c>
      <c r="AB340" s="55">
        <f t="shared" si="35"/>
        <v>0.0636</v>
      </c>
      <c r="AC340" s="55">
        <f t="shared" si="36"/>
        <v>3</v>
      </c>
      <c r="AD340" s="61">
        <f t="shared" si="37"/>
        <v>8.515585831301449</v>
      </c>
      <c r="AE340" s="61">
        <f t="shared" si="37"/>
        <v>8.515585831301449</v>
      </c>
      <c r="AF340" s="61">
        <f t="shared" si="32"/>
        <v>8.515585831301449</v>
      </c>
      <c r="AG340" s="61">
        <f t="shared" si="37"/>
        <v>8.515585831301449</v>
      </c>
      <c r="AH340" s="59"/>
      <c r="AI340" s="68"/>
    </row>
    <row r="341" spans="27:35" ht="12.75">
      <c r="AA341" s="55">
        <v>319</v>
      </c>
      <c r="AB341" s="55">
        <f t="shared" si="35"/>
        <v>0.06380000000000001</v>
      </c>
      <c r="AC341" s="55">
        <f t="shared" si="36"/>
        <v>3</v>
      </c>
      <c r="AD341" s="61">
        <f t="shared" si="37"/>
        <v>7.3624910536935575</v>
      </c>
      <c r="AE341" s="61">
        <f t="shared" si="37"/>
        <v>7.3624910536935575</v>
      </c>
      <c r="AF341" s="61">
        <f t="shared" si="32"/>
        <v>7.3624910536935575</v>
      </c>
      <c r="AG341" s="61">
        <f t="shared" si="37"/>
        <v>7.3624910536935575</v>
      </c>
      <c r="AH341" s="59"/>
      <c r="AI341" s="68"/>
    </row>
    <row r="342" spans="27:35" ht="12.75">
      <c r="AA342" s="55">
        <v>320</v>
      </c>
      <c r="AB342" s="55">
        <f t="shared" si="35"/>
        <v>0.064</v>
      </c>
      <c r="AC342" s="55">
        <f t="shared" si="36"/>
        <v>3</v>
      </c>
      <c r="AD342" s="61">
        <f t="shared" si="37"/>
        <v>6.180339887498949</v>
      </c>
      <c r="AE342" s="61">
        <f t="shared" si="37"/>
        <v>6.180339887498949</v>
      </c>
      <c r="AF342" s="61">
        <f t="shared" si="32"/>
        <v>6.180339887498949</v>
      </c>
      <c r="AG342" s="61">
        <f t="shared" si="37"/>
        <v>6.180339887498949</v>
      </c>
      <c r="AH342" s="59"/>
      <c r="AI342" s="68"/>
    </row>
    <row r="343" spans="27:35" ht="12.75">
      <c r="AA343" s="55">
        <v>321</v>
      </c>
      <c r="AB343" s="55">
        <f t="shared" si="35"/>
        <v>0.06420000000000001</v>
      </c>
      <c r="AC343" s="55">
        <f t="shared" si="36"/>
        <v>3</v>
      </c>
      <c r="AD343" s="61">
        <f aca="true" t="shared" si="38" ref="AD343:AG362">AD243</f>
        <v>4.973797743297091</v>
      </c>
      <c r="AE343" s="61">
        <f t="shared" si="38"/>
        <v>4.973797743297091</v>
      </c>
      <c r="AF343" s="61">
        <f aca="true" t="shared" si="39" ref="AF343:AF406">IF($AB$15=0,AE343,$AB$13*EXP(-AB343/($AB$16*$AB$15)))</f>
        <v>4.973797743297091</v>
      </c>
      <c r="AG343" s="61">
        <f t="shared" si="38"/>
        <v>4.973797743297091</v>
      </c>
      <c r="AH343" s="59"/>
      <c r="AI343" s="68"/>
    </row>
    <row r="344" spans="27:35" ht="12.75">
      <c r="AA344" s="55">
        <v>322</v>
      </c>
      <c r="AB344" s="55">
        <f t="shared" si="35"/>
        <v>0.0644</v>
      </c>
      <c r="AC344" s="55">
        <f t="shared" si="36"/>
        <v>3</v>
      </c>
      <c r="AD344" s="61">
        <f t="shared" si="38"/>
        <v>3.7476262917144902</v>
      </c>
      <c r="AE344" s="61">
        <f t="shared" si="38"/>
        <v>3.7476262917144902</v>
      </c>
      <c r="AF344" s="61">
        <f t="shared" si="39"/>
        <v>3.7476262917144902</v>
      </c>
      <c r="AG344" s="61">
        <f t="shared" si="38"/>
        <v>3.7476262917144902</v>
      </c>
      <c r="AH344" s="59"/>
      <c r="AI344" s="68"/>
    </row>
    <row r="345" spans="27:35" ht="12.75">
      <c r="AA345" s="55">
        <v>323</v>
      </c>
      <c r="AB345" s="55">
        <f t="shared" si="35"/>
        <v>0.0646</v>
      </c>
      <c r="AC345" s="55">
        <f t="shared" si="36"/>
        <v>3</v>
      </c>
      <c r="AD345" s="61">
        <f t="shared" si="38"/>
        <v>2.506664671286085</v>
      </c>
      <c r="AE345" s="61">
        <f t="shared" si="38"/>
        <v>2.506664671286085</v>
      </c>
      <c r="AF345" s="61">
        <f t="shared" si="39"/>
        <v>2.506664671286085</v>
      </c>
      <c r="AG345" s="61">
        <f t="shared" si="38"/>
        <v>2.506664671286085</v>
      </c>
      <c r="AH345" s="59"/>
      <c r="AI345" s="68"/>
    </row>
    <row r="346" spans="27:35" ht="12.75">
      <c r="AA346" s="55">
        <v>324</v>
      </c>
      <c r="AB346" s="55">
        <f t="shared" si="35"/>
        <v>0.0648</v>
      </c>
      <c r="AC346" s="55">
        <f t="shared" si="36"/>
        <v>3</v>
      </c>
      <c r="AD346" s="61">
        <f t="shared" si="38"/>
        <v>1.255810390586266</v>
      </c>
      <c r="AE346" s="61">
        <f t="shared" si="38"/>
        <v>1.255810390586266</v>
      </c>
      <c r="AF346" s="61">
        <f t="shared" si="39"/>
        <v>1.255810390586266</v>
      </c>
      <c r="AG346" s="61">
        <f t="shared" si="38"/>
        <v>1.255810390586266</v>
      </c>
      <c r="AH346" s="59"/>
      <c r="AI346" s="68"/>
    </row>
    <row r="347" spans="27:35" ht="12.75">
      <c r="AA347" s="55">
        <v>325</v>
      </c>
      <c r="AB347" s="55">
        <f t="shared" si="35"/>
        <v>0.065</v>
      </c>
      <c r="AC347" s="55">
        <f t="shared" si="36"/>
        <v>3</v>
      </c>
      <c r="AD347" s="61">
        <f t="shared" si="38"/>
        <v>1.22514845490862E-15</v>
      </c>
      <c r="AE347" s="61">
        <f t="shared" si="38"/>
        <v>1.22514845490862E-15</v>
      </c>
      <c r="AF347" s="61">
        <f t="shared" si="39"/>
        <v>1.22514845490862E-15</v>
      </c>
      <c r="AG347" s="61">
        <f t="shared" si="38"/>
        <v>1.22514845490862E-15</v>
      </c>
      <c r="AH347" s="59"/>
      <c r="AI347" s="68"/>
    </row>
    <row r="348" spans="27:35" ht="12.75">
      <c r="AA348" s="55">
        <v>326</v>
      </c>
      <c r="AB348" s="55">
        <f t="shared" si="35"/>
        <v>0.06520000000000001</v>
      </c>
      <c r="AC348" s="55">
        <f t="shared" si="36"/>
        <v>3</v>
      </c>
      <c r="AD348" s="61">
        <f t="shared" si="38"/>
        <v>-1.2558103905862725</v>
      </c>
      <c r="AE348" s="61">
        <f t="shared" si="38"/>
        <v>0</v>
      </c>
      <c r="AF348" s="61">
        <f t="shared" si="39"/>
        <v>0</v>
      </c>
      <c r="AG348" s="61">
        <f t="shared" si="38"/>
        <v>0</v>
      </c>
      <c r="AH348" s="59"/>
      <c r="AI348" s="68"/>
    </row>
    <row r="349" spans="27:35" ht="12.75">
      <c r="AA349" s="55">
        <v>327</v>
      </c>
      <c r="AB349" s="55">
        <f t="shared" si="35"/>
        <v>0.0654</v>
      </c>
      <c r="AC349" s="55">
        <f t="shared" si="36"/>
        <v>3</v>
      </c>
      <c r="AD349" s="61">
        <f t="shared" si="38"/>
        <v>-2.5066646712860874</v>
      </c>
      <c r="AE349" s="61">
        <f t="shared" si="38"/>
        <v>0</v>
      </c>
      <c r="AF349" s="61">
        <f t="shared" si="39"/>
        <v>0</v>
      </c>
      <c r="AG349" s="61">
        <f t="shared" si="38"/>
        <v>0</v>
      </c>
      <c r="AH349" s="59"/>
      <c r="AI349" s="68"/>
    </row>
    <row r="350" spans="27:35" ht="12.75">
      <c r="AA350" s="55">
        <v>328</v>
      </c>
      <c r="AB350" s="55">
        <f t="shared" si="35"/>
        <v>0.0656</v>
      </c>
      <c r="AC350" s="55">
        <f t="shared" si="36"/>
        <v>3</v>
      </c>
      <c r="AD350" s="61">
        <f t="shared" si="38"/>
        <v>-3.747626291714492</v>
      </c>
      <c r="AE350" s="61">
        <f t="shared" si="38"/>
        <v>0</v>
      </c>
      <c r="AF350" s="61">
        <f t="shared" si="39"/>
        <v>0</v>
      </c>
      <c r="AG350" s="61">
        <f t="shared" si="38"/>
        <v>0</v>
      </c>
      <c r="AH350" s="59"/>
      <c r="AI350" s="68"/>
    </row>
    <row r="351" spans="27:35" ht="12.75">
      <c r="AA351" s="55">
        <v>329</v>
      </c>
      <c r="AB351" s="55">
        <f t="shared" si="35"/>
        <v>0.0658</v>
      </c>
      <c r="AC351" s="55">
        <f t="shared" si="36"/>
        <v>3</v>
      </c>
      <c r="AD351" s="61">
        <f t="shared" si="38"/>
        <v>-4.973797743297097</v>
      </c>
      <c r="AE351" s="61">
        <f t="shared" si="38"/>
        <v>0</v>
      </c>
      <c r="AF351" s="61">
        <f t="shared" si="39"/>
        <v>0</v>
      </c>
      <c r="AG351" s="61">
        <f t="shared" si="38"/>
        <v>0</v>
      </c>
      <c r="AH351" s="59"/>
      <c r="AI351" s="68"/>
    </row>
    <row r="352" spans="27:35" ht="12.75">
      <c r="AA352" s="55">
        <v>330</v>
      </c>
      <c r="AB352" s="55">
        <f t="shared" si="35"/>
        <v>0.066</v>
      </c>
      <c r="AC352" s="55">
        <f t="shared" si="36"/>
        <v>3</v>
      </c>
      <c r="AD352" s="61">
        <f t="shared" si="38"/>
        <v>-6.180339887498951</v>
      </c>
      <c r="AE352" s="61">
        <f t="shared" si="38"/>
        <v>0</v>
      </c>
      <c r="AF352" s="61">
        <f t="shared" si="39"/>
        <v>0</v>
      </c>
      <c r="AG352" s="61">
        <f t="shared" si="38"/>
        <v>0</v>
      </c>
      <c r="AH352" s="59"/>
      <c r="AI352" s="68"/>
    </row>
    <row r="353" spans="27:35" ht="12.75">
      <c r="AA353" s="55">
        <v>331</v>
      </c>
      <c r="AB353" s="55">
        <f t="shared" si="35"/>
        <v>0.06620000000000001</v>
      </c>
      <c r="AC353" s="55">
        <f t="shared" si="36"/>
        <v>3</v>
      </c>
      <c r="AD353" s="61">
        <f t="shared" si="38"/>
        <v>-7.362491053693564</v>
      </c>
      <c r="AE353" s="61">
        <f t="shared" si="38"/>
        <v>0</v>
      </c>
      <c r="AF353" s="61">
        <f t="shared" si="39"/>
        <v>0</v>
      </c>
      <c r="AG353" s="61">
        <f t="shared" si="38"/>
        <v>0</v>
      </c>
      <c r="AH353" s="59"/>
      <c r="AI353" s="68"/>
    </row>
    <row r="354" spans="27:35" ht="12.75">
      <c r="AA354" s="55">
        <v>332</v>
      </c>
      <c r="AB354" s="55">
        <f t="shared" si="35"/>
        <v>0.0664</v>
      </c>
      <c r="AC354" s="55">
        <f t="shared" si="36"/>
        <v>3</v>
      </c>
      <c r="AD354" s="61">
        <f t="shared" si="38"/>
        <v>-8.515585831301454</v>
      </c>
      <c r="AE354" s="61">
        <f t="shared" si="38"/>
        <v>0</v>
      </c>
      <c r="AF354" s="61">
        <f t="shared" si="39"/>
        <v>0</v>
      </c>
      <c r="AG354" s="61">
        <f t="shared" si="38"/>
        <v>0</v>
      </c>
      <c r="AH354" s="59"/>
      <c r="AI354" s="68"/>
    </row>
    <row r="355" spans="27:35" ht="12.75">
      <c r="AA355" s="55">
        <v>333</v>
      </c>
      <c r="AB355" s="55">
        <f t="shared" si="35"/>
        <v>0.0666</v>
      </c>
      <c r="AC355" s="55">
        <f t="shared" si="36"/>
        <v>3</v>
      </c>
      <c r="AD355" s="61">
        <f t="shared" si="38"/>
        <v>-9.635073482034308</v>
      </c>
      <c r="AE355" s="61">
        <f t="shared" si="38"/>
        <v>0</v>
      </c>
      <c r="AF355" s="61">
        <f t="shared" si="39"/>
        <v>0</v>
      </c>
      <c r="AG355" s="61">
        <f t="shared" si="38"/>
        <v>0</v>
      </c>
      <c r="AH355" s="59"/>
      <c r="AI355" s="68"/>
    </row>
    <row r="356" spans="27:35" ht="12.75">
      <c r="AA356" s="55">
        <v>334</v>
      </c>
      <c r="AB356" s="55">
        <f t="shared" si="35"/>
        <v>0.0668</v>
      </c>
      <c r="AC356" s="55">
        <f t="shared" si="36"/>
        <v>3</v>
      </c>
      <c r="AD356" s="61">
        <f t="shared" si="38"/>
        <v>-10.716535899579938</v>
      </c>
      <c r="AE356" s="61">
        <f t="shared" si="38"/>
        <v>0</v>
      </c>
      <c r="AF356" s="61">
        <f t="shared" si="39"/>
        <v>0</v>
      </c>
      <c r="AG356" s="61">
        <f t="shared" si="38"/>
        <v>0</v>
      </c>
      <c r="AH356" s="59"/>
      <c r="AI356" s="68"/>
    </row>
    <row r="357" spans="27:35" ht="12.75">
      <c r="AA357" s="55">
        <v>335</v>
      </c>
      <c r="AB357" s="55">
        <f t="shared" si="35"/>
        <v>0.067</v>
      </c>
      <c r="AC357" s="55">
        <f t="shared" si="36"/>
        <v>3</v>
      </c>
      <c r="AD357" s="61">
        <f t="shared" si="38"/>
        <v>-11.75570504584946</v>
      </c>
      <c r="AE357" s="61">
        <f t="shared" si="38"/>
        <v>0</v>
      </c>
      <c r="AF357" s="61">
        <f t="shared" si="39"/>
        <v>0</v>
      </c>
      <c r="AG357" s="61">
        <f t="shared" si="38"/>
        <v>0</v>
      </c>
      <c r="AH357" s="59"/>
      <c r="AI357" s="68"/>
    </row>
    <row r="358" spans="27:35" ht="12.75">
      <c r="AA358" s="55">
        <v>336</v>
      </c>
      <c r="AB358" s="55">
        <f t="shared" si="35"/>
        <v>0.06720000000000001</v>
      </c>
      <c r="AC358" s="55">
        <f t="shared" si="36"/>
        <v>3</v>
      </c>
      <c r="AD358" s="61">
        <f t="shared" si="38"/>
        <v>-12.748479794973802</v>
      </c>
      <c r="AE358" s="61">
        <f t="shared" si="38"/>
        <v>0</v>
      </c>
      <c r="AF358" s="61">
        <f t="shared" si="39"/>
        <v>0</v>
      </c>
      <c r="AG358" s="61">
        <f t="shared" si="38"/>
        <v>0</v>
      </c>
      <c r="AH358" s="59"/>
      <c r="AI358" s="68"/>
    </row>
    <row r="359" spans="27:35" ht="12.75">
      <c r="AA359" s="55">
        <v>337</v>
      </c>
      <c r="AB359" s="55">
        <f t="shared" si="35"/>
        <v>0.0674</v>
      </c>
      <c r="AC359" s="55">
        <f t="shared" si="36"/>
        <v>3</v>
      </c>
      <c r="AD359" s="61">
        <f t="shared" si="38"/>
        <v>-13.690942118573775</v>
      </c>
      <c r="AE359" s="61">
        <f t="shared" si="38"/>
        <v>0</v>
      </c>
      <c r="AF359" s="61">
        <f t="shared" si="39"/>
        <v>0</v>
      </c>
      <c r="AG359" s="61">
        <f t="shared" si="38"/>
        <v>0</v>
      </c>
      <c r="AH359" s="59"/>
      <c r="AI359" s="68"/>
    </row>
    <row r="360" spans="27:35" ht="12.75">
      <c r="AA360" s="55">
        <v>338</v>
      </c>
      <c r="AB360" s="55">
        <f t="shared" si="35"/>
        <v>0.06760000000000001</v>
      </c>
      <c r="AC360" s="55">
        <f t="shared" si="36"/>
        <v>3</v>
      </c>
      <c r="AD360" s="61">
        <f t="shared" si="38"/>
        <v>-14.579372548428234</v>
      </c>
      <c r="AE360" s="61">
        <f t="shared" si="38"/>
        <v>0</v>
      </c>
      <c r="AF360" s="61">
        <f t="shared" si="39"/>
        <v>0</v>
      </c>
      <c r="AG360" s="61">
        <f t="shared" si="38"/>
        <v>0</v>
      </c>
      <c r="AH360" s="59"/>
      <c r="AI360" s="68"/>
    </row>
    <row r="361" spans="27:35" ht="12.75">
      <c r="AA361" s="55">
        <v>339</v>
      </c>
      <c r="AB361" s="55">
        <f t="shared" si="35"/>
        <v>0.0678</v>
      </c>
      <c r="AC361" s="55">
        <f t="shared" si="36"/>
        <v>3</v>
      </c>
      <c r="AD361" s="61">
        <f t="shared" si="38"/>
        <v>-15.410264855515788</v>
      </c>
      <c r="AE361" s="61">
        <f t="shared" si="38"/>
        <v>0</v>
      </c>
      <c r="AF361" s="61">
        <f t="shared" si="39"/>
        <v>0</v>
      </c>
      <c r="AG361" s="61">
        <f t="shared" si="38"/>
        <v>0</v>
      </c>
      <c r="AH361" s="59"/>
      <c r="AI361" s="68"/>
    </row>
    <row r="362" spans="27:35" ht="12.75">
      <c r="AA362" s="55">
        <v>340</v>
      </c>
      <c r="AB362" s="55">
        <f t="shared" si="35"/>
        <v>0.068</v>
      </c>
      <c r="AC362" s="55">
        <f t="shared" si="36"/>
        <v>3</v>
      </c>
      <c r="AD362" s="61">
        <f t="shared" si="38"/>
        <v>-16.180339887498945</v>
      </c>
      <c r="AE362" s="61">
        <f t="shared" si="38"/>
        <v>0</v>
      </c>
      <c r="AF362" s="61">
        <f t="shared" si="39"/>
        <v>0</v>
      </c>
      <c r="AG362" s="61">
        <f t="shared" si="38"/>
        <v>0</v>
      </c>
      <c r="AH362" s="59"/>
      <c r="AI362" s="68"/>
    </row>
    <row r="363" spans="27:35" ht="12.75">
      <c r="AA363" s="55">
        <v>341</v>
      </c>
      <c r="AB363" s="55">
        <f t="shared" si="35"/>
        <v>0.0682</v>
      </c>
      <c r="AC363" s="55">
        <f t="shared" si="36"/>
        <v>3</v>
      </c>
      <c r="AD363" s="61">
        <f aca="true" t="shared" si="40" ref="AD363:AG382">AD263</f>
        <v>-16.886558510040306</v>
      </c>
      <c r="AE363" s="61">
        <f t="shared" si="40"/>
        <v>0</v>
      </c>
      <c r="AF363" s="61">
        <f t="shared" si="39"/>
        <v>0</v>
      </c>
      <c r="AG363" s="61">
        <f t="shared" si="40"/>
        <v>0</v>
      </c>
      <c r="AH363" s="59"/>
      <c r="AI363" s="68"/>
    </row>
    <row r="364" spans="27:35" ht="12.75">
      <c r="AA364" s="55">
        <v>342</v>
      </c>
      <c r="AB364" s="55">
        <f t="shared" si="35"/>
        <v>0.0684</v>
      </c>
      <c r="AC364" s="55">
        <f t="shared" si="36"/>
        <v>3</v>
      </c>
      <c r="AD364" s="61">
        <f t="shared" si="40"/>
        <v>-17.526133600877277</v>
      </c>
      <c r="AE364" s="61">
        <f t="shared" si="40"/>
        <v>0</v>
      </c>
      <c r="AF364" s="61">
        <f t="shared" si="39"/>
        <v>0</v>
      </c>
      <c r="AG364" s="61">
        <f t="shared" si="40"/>
        <v>0</v>
      </c>
      <c r="AH364" s="59"/>
      <c r="AI364" s="68"/>
    </row>
    <row r="365" spans="27:35" ht="12.75">
      <c r="AA365" s="55">
        <v>343</v>
      </c>
      <c r="AB365" s="55">
        <f t="shared" si="35"/>
        <v>0.06860000000000001</v>
      </c>
      <c r="AC365" s="55">
        <f t="shared" si="36"/>
        <v>3</v>
      </c>
      <c r="AD365" s="61">
        <f t="shared" si="40"/>
        <v>-18.096541049320393</v>
      </c>
      <c r="AE365" s="61">
        <f t="shared" si="40"/>
        <v>0</v>
      </c>
      <c r="AF365" s="61">
        <f t="shared" si="39"/>
        <v>0</v>
      </c>
      <c r="AG365" s="61">
        <f t="shared" si="40"/>
        <v>0</v>
      </c>
      <c r="AH365" s="59"/>
      <c r="AI365" s="68"/>
    </row>
    <row r="366" spans="27:35" ht="12.75">
      <c r="AA366" s="55">
        <v>344</v>
      </c>
      <c r="AB366" s="55">
        <f t="shared" si="35"/>
        <v>0.0688</v>
      </c>
      <c r="AC366" s="55">
        <f t="shared" si="36"/>
        <v>3</v>
      </c>
      <c r="AD366" s="61">
        <f t="shared" si="40"/>
        <v>-18.59552971776503</v>
      </c>
      <c r="AE366" s="61">
        <f t="shared" si="40"/>
        <v>0</v>
      </c>
      <c r="AF366" s="61">
        <f t="shared" si="39"/>
        <v>0</v>
      </c>
      <c r="AG366" s="61">
        <f t="shared" si="40"/>
        <v>0</v>
      </c>
      <c r="AH366" s="59"/>
      <c r="AI366" s="68"/>
    </row>
    <row r="367" spans="27:35" ht="12.75">
      <c r="AA367" s="55">
        <v>345</v>
      </c>
      <c r="AB367" s="55">
        <f t="shared" si="35"/>
        <v>0.069</v>
      </c>
      <c r="AC367" s="55">
        <f t="shared" si="36"/>
        <v>3</v>
      </c>
      <c r="AD367" s="61">
        <f t="shared" si="40"/>
        <v>-19.021130325903073</v>
      </c>
      <c r="AE367" s="61">
        <f t="shared" si="40"/>
        <v>0</v>
      </c>
      <c r="AF367" s="61">
        <f t="shared" si="39"/>
        <v>0</v>
      </c>
      <c r="AG367" s="61">
        <f t="shared" si="40"/>
        <v>0</v>
      </c>
      <c r="AH367" s="59"/>
      <c r="AI367" s="68"/>
    </row>
    <row r="368" spans="27:35" ht="12.75">
      <c r="AA368" s="55">
        <v>346</v>
      </c>
      <c r="AB368" s="55">
        <f t="shared" si="35"/>
        <v>0.0692</v>
      </c>
      <c r="AC368" s="55">
        <f t="shared" si="36"/>
        <v>3</v>
      </c>
      <c r="AD368" s="61">
        <f t="shared" si="40"/>
        <v>-19.37166322257262</v>
      </c>
      <c r="AE368" s="61">
        <f t="shared" si="40"/>
        <v>0</v>
      </c>
      <c r="AF368" s="61">
        <f t="shared" si="39"/>
        <v>0</v>
      </c>
      <c r="AG368" s="61">
        <f t="shared" si="40"/>
        <v>0</v>
      </c>
      <c r="AH368" s="59"/>
      <c r="AI368" s="68"/>
    </row>
    <row r="369" spans="27:35" ht="12.75">
      <c r="AA369" s="55">
        <v>347</v>
      </c>
      <c r="AB369" s="55">
        <f t="shared" si="35"/>
        <v>0.0694</v>
      </c>
      <c r="AC369" s="55">
        <f t="shared" si="36"/>
        <v>3</v>
      </c>
      <c r="AD369" s="61">
        <f t="shared" si="40"/>
        <v>-19.645745014573773</v>
      </c>
      <c r="AE369" s="61">
        <f t="shared" si="40"/>
        <v>0</v>
      </c>
      <c r="AF369" s="61">
        <f t="shared" si="39"/>
        <v>0</v>
      </c>
      <c r="AG369" s="61">
        <f t="shared" si="40"/>
        <v>0</v>
      </c>
      <c r="AH369" s="59"/>
      <c r="AI369" s="68"/>
    </row>
    <row r="370" spans="27:35" ht="12.75">
      <c r="AA370" s="55">
        <v>348</v>
      </c>
      <c r="AB370" s="55">
        <f t="shared" si="35"/>
        <v>0.06960000000000001</v>
      </c>
      <c r="AC370" s="55">
        <f t="shared" si="36"/>
        <v>3</v>
      </c>
      <c r="AD370" s="61">
        <f t="shared" si="40"/>
        <v>-19.842294026289558</v>
      </c>
      <c r="AE370" s="61">
        <f t="shared" si="40"/>
        <v>0</v>
      </c>
      <c r="AF370" s="61">
        <f t="shared" si="39"/>
        <v>0</v>
      </c>
      <c r="AG370" s="61">
        <f t="shared" si="40"/>
        <v>0</v>
      </c>
      <c r="AH370" s="59"/>
      <c r="AI370" s="68"/>
    </row>
    <row r="371" spans="27:35" ht="12.75">
      <c r="AA371" s="55">
        <v>349</v>
      </c>
      <c r="AB371" s="55">
        <f t="shared" si="35"/>
        <v>0.0698</v>
      </c>
      <c r="AC371" s="55">
        <f t="shared" si="36"/>
        <v>3</v>
      </c>
      <c r="AD371" s="61">
        <f t="shared" si="40"/>
        <v>-19.960534568565432</v>
      </c>
      <c r="AE371" s="61">
        <f t="shared" si="40"/>
        <v>0</v>
      </c>
      <c r="AF371" s="61">
        <f t="shared" si="39"/>
        <v>0</v>
      </c>
      <c r="AG371" s="61">
        <f t="shared" si="40"/>
        <v>0</v>
      </c>
      <c r="AH371" s="59"/>
      <c r="AI371" s="68"/>
    </row>
    <row r="372" spans="27:35" ht="12.75">
      <c r="AA372" s="55">
        <v>350</v>
      </c>
      <c r="AB372" s="55">
        <f t="shared" si="35"/>
        <v>0.07</v>
      </c>
      <c r="AC372" s="55">
        <f t="shared" si="36"/>
        <v>4</v>
      </c>
      <c r="AD372" s="61">
        <f t="shared" si="40"/>
        <v>-20</v>
      </c>
      <c r="AE372" s="61">
        <f t="shared" si="40"/>
        <v>0</v>
      </c>
      <c r="AF372" s="61">
        <f t="shared" si="39"/>
        <v>0</v>
      </c>
      <c r="AG372" s="61">
        <f t="shared" si="40"/>
        <v>0</v>
      </c>
      <c r="AH372" s="59"/>
      <c r="AI372" s="68"/>
    </row>
    <row r="373" spans="27:35" ht="12.75">
      <c r="AA373" s="55">
        <v>351</v>
      </c>
      <c r="AB373" s="55">
        <f t="shared" si="35"/>
        <v>0.0702</v>
      </c>
      <c r="AC373" s="55">
        <f t="shared" si="36"/>
        <v>4</v>
      </c>
      <c r="AD373" s="61">
        <f t="shared" si="40"/>
        <v>-19.960534568565432</v>
      </c>
      <c r="AE373" s="61">
        <f t="shared" si="40"/>
        <v>0</v>
      </c>
      <c r="AF373" s="61">
        <f t="shared" si="39"/>
        <v>0</v>
      </c>
      <c r="AG373" s="61">
        <f t="shared" si="40"/>
        <v>0</v>
      </c>
      <c r="AH373" s="59"/>
      <c r="AI373" s="68"/>
    </row>
    <row r="374" spans="27:35" ht="12.75">
      <c r="AA374" s="55">
        <v>352</v>
      </c>
      <c r="AB374" s="55">
        <f t="shared" si="35"/>
        <v>0.0704</v>
      </c>
      <c r="AC374" s="55">
        <f t="shared" si="36"/>
        <v>4</v>
      </c>
      <c r="AD374" s="61">
        <f t="shared" si="40"/>
        <v>-19.842294026289554</v>
      </c>
      <c r="AE374" s="61">
        <f t="shared" si="40"/>
        <v>0</v>
      </c>
      <c r="AF374" s="61">
        <f t="shared" si="39"/>
        <v>0</v>
      </c>
      <c r="AG374" s="61">
        <f t="shared" si="40"/>
        <v>0</v>
      </c>
      <c r="AH374" s="59"/>
      <c r="AI374" s="68"/>
    </row>
    <row r="375" spans="27:35" ht="12.75">
      <c r="AA375" s="55">
        <v>353</v>
      </c>
      <c r="AB375" s="55">
        <f t="shared" si="35"/>
        <v>0.07060000000000001</v>
      </c>
      <c r="AC375" s="55">
        <f t="shared" si="36"/>
        <v>4</v>
      </c>
      <c r="AD375" s="61">
        <f t="shared" si="40"/>
        <v>-19.645745014573773</v>
      </c>
      <c r="AE375" s="61">
        <f t="shared" si="40"/>
        <v>0</v>
      </c>
      <c r="AF375" s="61">
        <f t="shared" si="39"/>
        <v>0</v>
      </c>
      <c r="AG375" s="61">
        <f t="shared" si="40"/>
        <v>0</v>
      </c>
      <c r="AH375" s="59"/>
      <c r="AI375" s="68"/>
    </row>
    <row r="376" spans="27:35" ht="12.75">
      <c r="AA376" s="55">
        <v>354</v>
      </c>
      <c r="AB376" s="55">
        <f t="shared" si="35"/>
        <v>0.0708</v>
      </c>
      <c r="AC376" s="55">
        <f t="shared" si="36"/>
        <v>4</v>
      </c>
      <c r="AD376" s="61">
        <f t="shared" si="40"/>
        <v>-19.37166322257262</v>
      </c>
      <c r="AE376" s="61">
        <f t="shared" si="40"/>
        <v>0</v>
      </c>
      <c r="AF376" s="61">
        <f t="shared" si="39"/>
        <v>0</v>
      </c>
      <c r="AG376" s="61">
        <f t="shared" si="40"/>
        <v>0</v>
      </c>
      <c r="AH376" s="59"/>
      <c r="AI376" s="68"/>
    </row>
    <row r="377" spans="27:35" ht="12.75">
      <c r="AA377" s="55">
        <v>355</v>
      </c>
      <c r="AB377" s="55">
        <f t="shared" si="35"/>
        <v>0.07100000000000001</v>
      </c>
      <c r="AC377" s="55">
        <f t="shared" si="36"/>
        <v>4</v>
      </c>
      <c r="AD377" s="61">
        <f t="shared" si="40"/>
        <v>-19.02113032590307</v>
      </c>
      <c r="AE377" s="61">
        <f t="shared" si="40"/>
        <v>0</v>
      </c>
      <c r="AF377" s="61">
        <f t="shared" si="39"/>
        <v>0</v>
      </c>
      <c r="AG377" s="61">
        <f t="shared" si="40"/>
        <v>0</v>
      </c>
      <c r="AH377" s="59"/>
      <c r="AI377" s="68"/>
    </row>
    <row r="378" spans="27:35" ht="12.75">
      <c r="AA378" s="55">
        <v>356</v>
      </c>
      <c r="AB378" s="55">
        <f t="shared" si="35"/>
        <v>0.0712</v>
      </c>
      <c r="AC378" s="55">
        <f t="shared" si="36"/>
        <v>4</v>
      </c>
      <c r="AD378" s="61">
        <f t="shared" si="40"/>
        <v>-18.59552971776503</v>
      </c>
      <c r="AE378" s="61">
        <f t="shared" si="40"/>
        <v>0</v>
      </c>
      <c r="AF378" s="61">
        <f t="shared" si="39"/>
        <v>0</v>
      </c>
      <c r="AG378" s="61">
        <f t="shared" si="40"/>
        <v>0</v>
      </c>
      <c r="AH378" s="59"/>
      <c r="AI378" s="68"/>
    </row>
    <row r="379" spans="27:35" ht="12.75">
      <c r="AA379" s="55">
        <v>357</v>
      </c>
      <c r="AB379" s="55">
        <f aca="true" t="shared" si="41" ref="AB379:AB422">AA379*$AB$20</f>
        <v>0.0714</v>
      </c>
      <c r="AC379" s="55">
        <f aca="true" t="shared" si="42" ref="AC379:AC422">ROUND(AB379/$AB$17,0)</f>
        <v>4</v>
      </c>
      <c r="AD379" s="61">
        <f t="shared" si="40"/>
        <v>-18.09654104932039</v>
      </c>
      <c r="AE379" s="61">
        <f t="shared" si="40"/>
        <v>0</v>
      </c>
      <c r="AF379" s="61">
        <f t="shared" si="39"/>
        <v>0</v>
      </c>
      <c r="AG379" s="61">
        <f t="shared" si="40"/>
        <v>0</v>
      </c>
      <c r="AH379" s="59"/>
      <c r="AI379" s="68"/>
    </row>
    <row r="380" spans="27:35" ht="12.75">
      <c r="AA380" s="55">
        <v>358</v>
      </c>
      <c r="AB380" s="55">
        <f t="shared" si="41"/>
        <v>0.0716</v>
      </c>
      <c r="AC380" s="55">
        <f t="shared" si="42"/>
        <v>4</v>
      </c>
      <c r="AD380" s="61">
        <f t="shared" si="40"/>
        <v>-17.52613360087727</v>
      </c>
      <c r="AE380" s="61">
        <f t="shared" si="40"/>
        <v>0</v>
      </c>
      <c r="AF380" s="61">
        <f t="shared" si="39"/>
        <v>0</v>
      </c>
      <c r="AG380" s="61">
        <f t="shared" si="40"/>
        <v>0</v>
      </c>
      <c r="AH380" s="59"/>
      <c r="AI380" s="68"/>
    </row>
    <row r="381" spans="27:35" ht="12.75">
      <c r="AA381" s="55">
        <v>359</v>
      </c>
      <c r="AB381" s="55">
        <f t="shared" si="41"/>
        <v>0.0718</v>
      </c>
      <c r="AC381" s="55">
        <f t="shared" si="42"/>
        <v>4</v>
      </c>
      <c r="AD381" s="61">
        <f t="shared" si="40"/>
        <v>-16.886558510040302</v>
      </c>
      <c r="AE381" s="61">
        <f t="shared" si="40"/>
        <v>0</v>
      </c>
      <c r="AF381" s="61">
        <f t="shared" si="39"/>
        <v>0</v>
      </c>
      <c r="AG381" s="61">
        <f t="shared" si="40"/>
        <v>0</v>
      </c>
      <c r="AH381" s="59"/>
      <c r="AI381" s="68"/>
    </row>
    <row r="382" spans="27:35" ht="12.75">
      <c r="AA382" s="55">
        <v>360</v>
      </c>
      <c r="AB382" s="55">
        <f t="shared" si="41"/>
        <v>0.07200000000000001</v>
      </c>
      <c r="AC382" s="55">
        <f t="shared" si="42"/>
        <v>4</v>
      </c>
      <c r="AD382" s="61">
        <f t="shared" si="40"/>
        <v>-16.180339887498945</v>
      </c>
      <c r="AE382" s="61">
        <f t="shared" si="40"/>
        <v>0</v>
      </c>
      <c r="AF382" s="61">
        <f t="shared" si="39"/>
        <v>0</v>
      </c>
      <c r="AG382" s="61">
        <f t="shared" si="40"/>
        <v>0</v>
      </c>
      <c r="AH382" s="59"/>
      <c r="AI382" s="68"/>
    </row>
    <row r="383" spans="27:35" ht="12.75">
      <c r="AA383" s="55">
        <v>361</v>
      </c>
      <c r="AB383" s="55">
        <f t="shared" si="41"/>
        <v>0.0722</v>
      </c>
      <c r="AC383" s="55">
        <f t="shared" si="42"/>
        <v>4</v>
      </c>
      <c r="AD383" s="61">
        <f aca="true" t="shared" si="43" ref="AD383:AG402">AD283</f>
        <v>-15.41026485551578</v>
      </c>
      <c r="AE383" s="61">
        <f t="shared" si="43"/>
        <v>0</v>
      </c>
      <c r="AF383" s="61">
        <f t="shared" si="39"/>
        <v>0</v>
      </c>
      <c r="AG383" s="61">
        <f t="shared" si="43"/>
        <v>0</v>
      </c>
      <c r="AH383" s="59"/>
      <c r="AI383" s="68"/>
    </row>
    <row r="384" spans="27:35" ht="12.75">
      <c r="AA384" s="55">
        <v>362</v>
      </c>
      <c r="AB384" s="55">
        <f t="shared" si="41"/>
        <v>0.0724</v>
      </c>
      <c r="AC384" s="55">
        <f t="shared" si="42"/>
        <v>4</v>
      </c>
      <c r="AD384" s="61">
        <f t="shared" si="43"/>
        <v>-14.579372548428225</v>
      </c>
      <c r="AE384" s="61">
        <f t="shared" si="43"/>
        <v>0</v>
      </c>
      <c r="AF384" s="61">
        <f t="shared" si="39"/>
        <v>0</v>
      </c>
      <c r="AG384" s="61">
        <f t="shared" si="43"/>
        <v>0</v>
      </c>
      <c r="AH384" s="59"/>
      <c r="AI384" s="68"/>
    </row>
    <row r="385" spans="27:35" ht="12.75">
      <c r="AA385" s="55">
        <v>363</v>
      </c>
      <c r="AB385" s="55">
        <f t="shared" si="41"/>
        <v>0.0726</v>
      </c>
      <c r="AC385" s="55">
        <f t="shared" si="42"/>
        <v>4</v>
      </c>
      <c r="AD385" s="61">
        <f t="shared" si="43"/>
        <v>-13.690942118573773</v>
      </c>
      <c r="AE385" s="61">
        <f t="shared" si="43"/>
        <v>0</v>
      </c>
      <c r="AF385" s="61">
        <f t="shared" si="39"/>
        <v>0</v>
      </c>
      <c r="AG385" s="61">
        <f t="shared" si="43"/>
        <v>0</v>
      </c>
      <c r="AH385" s="59"/>
      <c r="AI385" s="68"/>
    </row>
    <row r="386" spans="27:35" ht="12.75">
      <c r="AA386" s="55">
        <v>364</v>
      </c>
      <c r="AB386" s="55">
        <f t="shared" si="41"/>
        <v>0.0728</v>
      </c>
      <c r="AC386" s="55">
        <f t="shared" si="42"/>
        <v>4</v>
      </c>
      <c r="AD386" s="61">
        <f t="shared" si="43"/>
        <v>-12.74847979497379</v>
      </c>
      <c r="AE386" s="61">
        <f t="shared" si="43"/>
        <v>0</v>
      </c>
      <c r="AF386" s="61">
        <f t="shared" si="39"/>
        <v>0</v>
      </c>
      <c r="AG386" s="61">
        <f t="shared" si="43"/>
        <v>0</v>
      </c>
      <c r="AH386" s="59"/>
      <c r="AI386" s="68"/>
    </row>
    <row r="387" spans="27:35" ht="12.75">
      <c r="AA387" s="55">
        <v>365</v>
      </c>
      <c r="AB387" s="55">
        <f t="shared" si="41"/>
        <v>0.07300000000000001</v>
      </c>
      <c r="AC387" s="55">
        <f t="shared" si="42"/>
        <v>4</v>
      </c>
      <c r="AD387" s="61">
        <f t="shared" si="43"/>
        <v>-11.755705045849451</v>
      </c>
      <c r="AE387" s="61">
        <f t="shared" si="43"/>
        <v>0</v>
      </c>
      <c r="AF387" s="61">
        <f t="shared" si="39"/>
        <v>0</v>
      </c>
      <c r="AG387" s="61">
        <f t="shared" si="43"/>
        <v>0</v>
      </c>
      <c r="AH387" s="59"/>
      <c r="AI387" s="68"/>
    </row>
    <row r="388" spans="27:35" ht="12.75">
      <c r="AA388" s="55">
        <v>366</v>
      </c>
      <c r="AB388" s="55">
        <f t="shared" si="41"/>
        <v>0.0732</v>
      </c>
      <c r="AC388" s="55">
        <f t="shared" si="42"/>
        <v>4</v>
      </c>
      <c r="AD388" s="61">
        <f t="shared" si="43"/>
        <v>-10.716535899579927</v>
      </c>
      <c r="AE388" s="61">
        <f t="shared" si="43"/>
        <v>0</v>
      </c>
      <c r="AF388" s="61">
        <f t="shared" si="39"/>
        <v>0</v>
      </c>
      <c r="AG388" s="61">
        <f t="shared" si="43"/>
        <v>0</v>
      </c>
      <c r="AH388" s="59"/>
      <c r="AI388" s="68"/>
    </row>
    <row r="389" spans="27:35" ht="12.75">
      <c r="AA389" s="55">
        <v>367</v>
      </c>
      <c r="AB389" s="55">
        <f t="shared" si="41"/>
        <v>0.0734</v>
      </c>
      <c r="AC389" s="55">
        <f t="shared" si="42"/>
        <v>4</v>
      </c>
      <c r="AD389" s="61">
        <f t="shared" si="43"/>
        <v>-9.635073482034306</v>
      </c>
      <c r="AE389" s="61">
        <f t="shared" si="43"/>
        <v>0</v>
      </c>
      <c r="AF389" s="61">
        <f t="shared" si="39"/>
        <v>0</v>
      </c>
      <c r="AG389" s="61">
        <f t="shared" si="43"/>
        <v>0</v>
      </c>
      <c r="AH389" s="59"/>
      <c r="AI389" s="68"/>
    </row>
    <row r="390" spans="27:35" ht="12.75">
      <c r="AA390" s="55">
        <v>368</v>
      </c>
      <c r="AB390" s="55">
        <f t="shared" si="41"/>
        <v>0.0736</v>
      </c>
      <c r="AC390" s="55">
        <f t="shared" si="42"/>
        <v>4</v>
      </c>
      <c r="AD390" s="61">
        <f t="shared" si="43"/>
        <v>-8.515585831301443</v>
      </c>
      <c r="AE390" s="61">
        <f t="shared" si="43"/>
        <v>0</v>
      </c>
      <c r="AF390" s="61">
        <f t="shared" si="39"/>
        <v>0</v>
      </c>
      <c r="AG390" s="61">
        <f t="shared" si="43"/>
        <v>0</v>
      </c>
      <c r="AH390" s="59"/>
      <c r="AI390" s="68"/>
    </row>
    <row r="391" spans="27:35" ht="12.75">
      <c r="AA391" s="55">
        <v>369</v>
      </c>
      <c r="AB391" s="55">
        <f t="shared" si="41"/>
        <v>0.0738</v>
      </c>
      <c r="AC391" s="55">
        <f t="shared" si="42"/>
        <v>4</v>
      </c>
      <c r="AD391" s="61">
        <f t="shared" si="43"/>
        <v>-7.362491053693557</v>
      </c>
      <c r="AE391" s="61">
        <f t="shared" si="43"/>
        <v>0</v>
      </c>
      <c r="AF391" s="61">
        <f t="shared" si="39"/>
        <v>0</v>
      </c>
      <c r="AG391" s="61">
        <f t="shared" si="43"/>
        <v>0</v>
      </c>
      <c r="AH391" s="59"/>
      <c r="AI391" s="68"/>
    </row>
    <row r="392" spans="27:35" ht="12.75">
      <c r="AA392" s="55">
        <v>370</v>
      </c>
      <c r="AB392" s="55">
        <f t="shared" si="41"/>
        <v>0.07400000000000001</v>
      </c>
      <c r="AC392" s="55">
        <f t="shared" si="42"/>
        <v>4</v>
      </c>
      <c r="AD392" s="61">
        <f t="shared" si="43"/>
        <v>-6.180339887498951</v>
      </c>
      <c r="AE392" s="61">
        <f t="shared" si="43"/>
        <v>0</v>
      </c>
      <c r="AF392" s="61">
        <f t="shared" si="39"/>
        <v>0</v>
      </c>
      <c r="AG392" s="61">
        <f t="shared" si="43"/>
        <v>0</v>
      </c>
      <c r="AH392" s="59"/>
      <c r="AI392" s="68"/>
    </row>
    <row r="393" spans="27:35" ht="12.75">
      <c r="AA393" s="55">
        <v>371</v>
      </c>
      <c r="AB393" s="55">
        <f t="shared" si="41"/>
        <v>0.0742</v>
      </c>
      <c r="AC393" s="55">
        <f t="shared" si="42"/>
        <v>4</v>
      </c>
      <c r="AD393" s="61">
        <f t="shared" si="43"/>
        <v>-4.973797743297089</v>
      </c>
      <c r="AE393" s="61">
        <f t="shared" si="43"/>
        <v>0</v>
      </c>
      <c r="AF393" s="61">
        <f t="shared" si="39"/>
        <v>0</v>
      </c>
      <c r="AG393" s="61">
        <f t="shared" si="43"/>
        <v>0</v>
      </c>
      <c r="AH393" s="59"/>
      <c r="AI393" s="68"/>
    </row>
    <row r="394" spans="27:35" ht="12.75">
      <c r="AA394" s="55">
        <v>372</v>
      </c>
      <c r="AB394" s="55">
        <f t="shared" si="41"/>
        <v>0.07440000000000001</v>
      </c>
      <c r="AC394" s="55">
        <f t="shared" si="42"/>
        <v>4</v>
      </c>
      <c r="AD394" s="61">
        <f t="shared" si="43"/>
        <v>-3.747626291714475</v>
      </c>
      <c r="AE394" s="61">
        <f t="shared" si="43"/>
        <v>0</v>
      </c>
      <c r="AF394" s="61">
        <f t="shared" si="39"/>
        <v>0</v>
      </c>
      <c r="AG394" s="61">
        <f t="shared" si="43"/>
        <v>0</v>
      </c>
      <c r="AH394" s="59"/>
      <c r="AI394" s="68"/>
    </row>
    <row r="395" spans="27:35" ht="12.75">
      <c r="AA395" s="55">
        <v>373</v>
      </c>
      <c r="AB395" s="55">
        <f t="shared" si="41"/>
        <v>0.0746</v>
      </c>
      <c r="AC395" s="55">
        <f t="shared" si="42"/>
        <v>4</v>
      </c>
      <c r="AD395" s="61">
        <f t="shared" si="43"/>
        <v>-2.506664671286092</v>
      </c>
      <c r="AE395" s="61">
        <f t="shared" si="43"/>
        <v>0</v>
      </c>
      <c r="AF395" s="61">
        <f t="shared" si="39"/>
        <v>0</v>
      </c>
      <c r="AG395" s="61">
        <f t="shared" si="43"/>
        <v>0</v>
      </c>
      <c r="AH395" s="59"/>
      <c r="AI395" s="68"/>
    </row>
    <row r="396" spans="27:35" ht="12.75">
      <c r="AA396" s="55">
        <v>374</v>
      </c>
      <c r="AB396" s="55">
        <f t="shared" si="41"/>
        <v>0.0748</v>
      </c>
      <c r="AC396" s="55">
        <f t="shared" si="42"/>
        <v>4</v>
      </c>
      <c r="AD396" s="61">
        <f t="shared" si="43"/>
        <v>-1.255810390586264</v>
      </c>
      <c r="AE396" s="61">
        <f t="shared" si="43"/>
        <v>0</v>
      </c>
      <c r="AF396" s="61">
        <f t="shared" si="39"/>
        <v>0</v>
      </c>
      <c r="AG396" s="61">
        <f t="shared" si="43"/>
        <v>0</v>
      </c>
      <c r="AH396" s="59"/>
      <c r="AI396" s="68"/>
    </row>
    <row r="397" spans="27:35" ht="12.75">
      <c r="AA397" s="55">
        <v>375</v>
      </c>
      <c r="AB397" s="55">
        <f t="shared" si="41"/>
        <v>0.075</v>
      </c>
      <c r="AC397" s="55">
        <f t="shared" si="42"/>
        <v>4</v>
      </c>
      <c r="AD397" s="61">
        <f t="shared" si="43"/>
        <v>1.4088123029276645E-14</v>
      </c>
      <c r="AE397" s="61">
        <f t="shared" si="43"/>
        <v>1.4088123029276645E-14</v>
      </c>
      <c r="AF397" s="61">
        <f t="shared" si="39"/>
        <v>1.4088123029276645E-14</v>
      </c>
      <c r="AG397" s="61">
        <f t="shared" si="43"/>
        <v>1.4088123029276645E-14</v>
      </c>
      <c r="AH397" s="59"/>
      <c r="AI397" s="68"/>
    </row>
    <row r="398" spans="27:35" ht="12.75">
      <c r="AA398" s="55">
        <v>376</v>
      </c>
      <c r="AB398" s="55">
        <f t="shared" si="41"/>
        <v>0.0752</v>
      </c>
      <c r="AC398" s="55">
        <f t="shared" si="42"/>
        <v>4</v>
      </c>
      <c r="AD398" s="61">
        <f t="shared" si="43"/>
        <v>1.2558103905862743</v>
      </c>
      <c r="AE398" s="61">
        <f t="shared" si="43"/>
        <v>1.2558103905862743</v>
      </c>
      <c r="AF398" s="61">
        <f t="shared" si="39"/>
        <v>1.2558103905862743</v>
      </c>
      <c r="AG398" s="61">
        <f t="shared" si="43"/>
        <v>1.2558103905862743</v>
      </c>
      <c r="AH398" s="59"/>
      <c r="AI398" s="68"/>
    </row>
    <row r="399" spans="27:35" ht="12.75">
      <c r="AA399" s="55">
        <v>377</v>
      </c>
      <c r="AB399" s="55">
        <f t="shared" si="41"/>
        <v>0.07540000000000001</v>
      </c>
      <c r="AC399" s="55">
        <f t="shared" si="42"/>
        <v>4</v>
      </c>
      <c r="AD399" s="61">
        <f t="shared" si="43"/>
        <v>2.5066646712860847</v>
      </c>
      <c r="AE399" s="61">
        <f t="shared" si="43"/>
        <v>2.5066646712860847</v>
      </c>
      <c r="AF399" s="61">
        <f t="shared" si="39"/>
        <v>2.5066646712860847</v>
      </c>
      <c r="AG399" s="61">
        <f t="shared" si="43"/>
        <v>2.5066646712860847</v>
      </c>
      <c r="AH399" s="59"/>
      <c r="AI399" s="68"/>
    </row>
    <row r="400" spans="27:35" ht="12.75">
      <c r="AA400" s="55">
        <v>378</v>
      </c>
      <c r="AB400" s="55">
        <f t="shared" si="41"/>
        <v>0.0756</v>
      </c>
      <c r="AC400" s="55">
        <f t="shared" si="42"/>
        <v>4</v>
      </c>
      <c r="AD400" s="61">
        <f t="shared" si="43"/>
        <v>3.7476262917145027</v>
      </c>
      <c r="AE400" s="61">
        <f t="shared" si="43"/>
        <v>3.7476262917145027</v>
      </c>
      <c r="AF400" s="61">
        <f t="shared" si="39"/>
        <v>3.7476262917145027</v>
      </c>
      <c r="AG400" s="61">
        <f t="shared" si="43"/>
        <v>3.7476262917145027</v>
      </c>
      <c r="AH400" s="59"/>
      <c r="AI400" s="68"/>
    </row>
    <row r="401" spans="27:35" ht="12.75">
      <c r="AA401" s="55">
        <v>379</v>
      </c>
      <c r="AB401" s="55">
        <f t="shared" si="41"/>
        <v>0.0758</v>
      </c>
      <c r="AC401" s="55">
        <f t="shared" si="42"/>
        <v>4</v>
      </c>
      <c r="AD401" s="61">
        <f t="shared" si="43"/>
        <v>4.973797743297099</v>
      </c>
      <c r="AE401" s="61">
        <f t="shared" si="43"/>
        <v>4.973797743297099</v>
      </c>
      <c r="AF401" s="61">
        <f t="shared" si="39"/>
        <v>4.973797743297099</v>
      </c>
      <c r="AG401" s="61">
        <f t="shared" si="43"/>
        <v>4.973797743297099</v>
      </c>
      <c r="AH401" s="59"/>
      <c r="AI401" s="68"/>
    </row>
    <row r="402" spans="27:35" ht="12.75">
      <c r="AA402" s="55">
        <v>380</v>
      </c>
      <c r="AB402" s="55">
        <f t="shared" si="41"/>
        <v>0.076</v>
      </c>
      <c r="AC402" s="55">
        <f t="shared" si="42"/>
        <v>4</v>
      </c>
      <c r="AD402" s="61">
        <f t="shared" si="43"/>
        <v>6.180339887498945</v>
      </c>
      <c r="AE402" s="61">
        <f t="shared" si="43"/>
        <v>6.180339887498945</v>
      </c>
      <c r="AF402" s="61">
        <f t="shared" si="39"/>
        <v>6.180339887498945</v>
      </c>
      <c r="AG402" s="61">
        <f t="shared" si="43"/>
        <v>6.180339887498945</v>
      </c>
      <c r="AH402" s="59"/>
      <c r="AI402" s="68"/>
    </row>
    <row r="403" spans="27:35" ht="12.75">
      <c r="AA403" s="55">
        <v>381</v>
      </c>
      <c r="AB403" s="55">
        <f t="shared" si="41"/>
        <v>0.0762</v>
      </c>
      <c r="AC403" s="55">
        <f t="shared" si="42"/>
        <v>4</v>
      </c>
      <c r="AD403" s="61">
        <f aca="true" t="shared" si="44" ref="AD403:AG422">AD303</f>
        <v>7.362491053693549</v>
      </c>
      <c r="AE403" s="61">
        <f t="shared" si="44"/>
        <v>7.362491053693549</v>
      </c>
      <c r="AF403" s="61">
        <f t="shared" si="39"/>
        <v>7.362491053693549</v>
      </c>
      <c r="AG403" s="61">
        <f t="shared" si="44"/>
        <v>7.362491053693549</v>
      </c>
      <c r="AH403" s="59"/>
      <c r="AI403" s="68"/>
    </row>
    <row r="404" spans="27:35" ht="12.75">
      <c r="AA404" s="55">
        <v>382</v>
      </c>
      <c r="AB404" s="55">
        <f t="shared" si="41"/>
        <v>0.07640000000000001</v>
      </c>
      <c r="AC404" s="55">
        <f t="shared" si="42"/>
        <v>4</v>
      </c>
      <c r="AD404" s="61">
        <f t="shared" si="44"/>
        <v>8.515585831301468</v>
      </c>
      <c r="AE404" s="61">
        <f t="shared" si="44"/>
        <v>8.515585831301468</v>
      </c>
      <c r="AF404" s="61">
        <f t="shared" si="39"/>
        <v>8.515585831301468</v>
      </c>
      <c r="AG404" s="61">
        <f t="shared" si="44"/>
        <v>8.515585831301468</v>
      </c>
      <c r="AH404" s="59"/>
      <c r="AI404" s="68"/>
    </row>
    <row r="405" spans="27:35" ht="12.75">
      <c r="AA405" s="55">
        <v>383</v>
      </c>
      <c r="AB405" s="55">
        <f t="shared" si="41"/>
        <v>0.0766</v>
      </c>
      <c r="AC405" s="55">
        <f t="shared" si="42"/>
        <v>4</v>
      </c>
      <c r="AD405" s="61">
        <f t="shared" si="44"/>
        <v>9.635073482034315</v>
      </c>
      <c r="AE405" s="61">
        <f t="shared" si="44"/>
        <v>9.635073482034315</v>
      </c>
      <c r="AF405" s="61">
        <f t="shared" si="39"/>
        <v>9.635073482034315</v>
      </c>
      <c r="AG405" s="61">
        <f t="shared" si="44"/>
        <v>9.635073482034315</v>
      </c>
      <c r="AH405" s="59"/>
      <c r="AI405" s="68"/>
    </row>
    <row r="406" spans="27:35" ht="12.75">
      <c r="AA406" s="55">
        <v>384</v>
      </c>
      <c r="AB406" s="55">
        <f t="shared" si="41"/>
        <v>0.07680000000000001</v>
      </c>
      <c r="AC406" s="55">
        <f t="shared" si="42"/>
        <v>4</v>
      </c>
      <c r="AD406" s="61">
        <f t="shared" si="44"/>
        <v>10.71653589957995</v>
      </c>
      <c r="AE406" s="61">
        <f t="shared" si="44"/>
        <v>10.71653589957995</v>
      </c>
      <c r="AF406" s="61">
        <f t="shared" si="39"/>
        <v>10.71653589957995</v>
      </c>
      <c r="AG406" s="61">
        <f t="shared" si="44"/>
        <v>10.71653589957995</v>
      </c>
      <c r="AH406" s="59"/>
      <c r="AI406" s="68"/>
    </row>
    <row r="407" spans="27:35" ht="12.75">
      <c r="AA407" s="55">
        <v>385</v>
      </c>
      <c r="AB407" s="55">
        <f t="shared" si="41"/>
        <v>0.077</v>
      </c>
      <c r="AC407" s="55">
        <f t="shared" si="42"/>
        <v>4</v>
      </c>
      <c r="AD407" s="61">
        <f t="shared" si="44"/>
        <v>11.755705045849474</v>
      </c>
      <c r="AE407" s="61">
        <f t="shared" si="44"/>
        <v>11.755705045849474</v>
      </c>
      <c r="AF407" s="61">
        <f aca="true" t="shared" si="45" ref="AF407:AF422">IF($AB$15=0,AE407,$AB$13*EXP(-AB407/($AB$16*$AB$15)))</f>
        <v>11.755705045849474</v>
      </c>
      <c r="AG407" s="61">
        <f t="shared" si="44"/>
        <v>11.755705045849474</v>
      </c>
      <c r="AH407" s="59"/>
      <c r="AI407" s="68"/>
    </row>
    <row r="408" spans="27:35" ht="12.75">
      <c r="AA408" s="55">
        <v>386</v>
      </c>
      <c r="AB408" s="55">
        <f t="shared" si="41"/>
        <v>0.0772</v>
      </c>
      <c r="AC408" s="55">
        <f t="shared" si="42"/>
        <v>4</v>
      </c>
      <c r="AD408" s="61">
        <f t="shared" si="44"/>
        <v>12.7484797949738</v>
      </c>
      <c r="AE408" s="61">
        <f t="shared" si="44"/>
        <v>12.7484797949738</v>
      </c>
      <c r="AF408" s="61">
        <f t="shared" si="45"/>
        <v>12.7484797949738</v>
      </c>
      <c r="AG408" s="61">
        <f t="shared" si="44"/>
        <v>12.7484797949738</v>
      </c>
      <c r="AH408" s="59"/>
      <c r="AI408" s="68"/>
    </row>
    <row r="409" spans="27:35" ht="12.75">
      <c r="AA409" s="55">
        <v>387</v>
      </c>
      <c r="AB409" s="55">
        <f t="shared" si="41"/>
        <v>0.07740000000000001</v>
      </c>
      <c r="AC409" s="55">
        <f t="shared" si="42"/>
        <v>4</v>
      </c>
      <c r="AD409" s="61">
        <f t="shared" si="44"/>
        <v>13.690942118573785</v>
      </c>
      <c r="AE409" s="61">
        <f t="shared" si="44"/>
        <v>13.690942118573785</v>
      </c>
      <c r="AF409" s="61">
        <f t="shared" si="45"/>
        <v>13.690942118573785</v>
      </c>
      <c r="AG409" s="61">
        <f t="shared" si="44"/>
        <v>13.690942118573785</v>
      </c>
      <c r="AH409" s="59"/>
      <c r="AI409" s="68"/>
    </row>
    <row r="410" spans="27:35" ht="12.75">
      <c r="AA410" s="55">
        <v>388</v>
      </c>
      <c r="AB410" s="55">
        <f t="shared" si="41"/>
        <v>0.0776</v>
      </c>
      <c r="AC410" s="55">
        <f t="shared" si="42"/>
        <v>4</v>
      </c>
      <c r="AD410" s="61">
        <f t="shared" si="44"/>
        <v>14.579372548428237</v>
      </c>
      <c r="AE410" s="61">
        <f t="shared" si="44"/>
        <v>14.579372548428237</v>
      </c>
      <c r="AF410" s="61">
        <f t="shared" si="45"/>
        <v>14.579372548428237</v>
      </c>
      <c r="AG410" s="61">
        <f t="shared" si="44"/>
        <v>14.579372548428237</v>
      </c>
      <c r="AH410" s="59"/>
      <c r="AI410" s="68"/>
    </row>
    <row r="411" spans="27:35" ht="12.75">
      <c r="AA411" s="55">
        <v>389</v>
      </c>
      <c r="AB411" s="55">
        <f t="shared" si="41"/>
        <v>0.07780000000000001</v>
      </c>
      <c r="AC411" s="55">
        <f t="shared" si="42"/>
        <v>4</v>
      </c>
      <c r="AD411" s="61">
        <f t="shared" si="44"/>
        <v>15.410264855515788</v>
      </c>
      <c r="AE411" s="61">
        <f t="shared" si="44"/>
        <v>15.410264855515788</v>
      </c>
      <c r="AF411" s="61">
        <f t="shared" si="45"/>
        <v>15.410264855515788</v>
      </c>
      <c r="AG411" s="61">
        <f t="shared" si="44"/>
        <v>15.410264855515788</v>
      </c>
      <c r="AH411" s="59"/>
      <c r="AI411" s="68"/>
    </row>
    <row r="412" spans="27:35" ht="12.75">
      <c r="AA412" s="55">
        <v>390</v>
      </c>
      <c r="AB412" s="55">
        <f t="shared" si="41"/>
        <v>0.078</v>
      </c>
      <c r="AC412" s="55">
        <f t="shared" si="42"/>
        <v>4</v>
      </c>
      <c r="AD412" s="61">
        <f t="shared" si="44"/>
        <v>16.180339887498956</v>
      </c>
      <c r="AE412" s="61">
        <f t="shared" si="44"/>
        <v>16.180339887498956</v>
      </c>
      <c r="AF412" s="61">
        <f t="shared" si="45"/>
        <v>16.180339887498956</v>
      </c>
      <c r="AG412" s="61">
        <f t="shared" si="44"/>
        <v>16.180339887498956</v>
      </c>
      <c r="AH412" s="59"/>
      <c r="AI412" s="68"/>
    </row>
    <row r="413" spans="27:35" ht="12.75">
      <c r="AA413" s="55">
        <v>391</v>
      </c>
      <c r="AB413" s="55">
        <f t="shared" si="41"/>
        <v>0.0782</v>
      </c>
      <c r="AC413" s="55">
        <f t="shared" si="42"/>
        <v>4</v>
      </c>
      <c r="AD413" s="61">
        <f t="shared" si="44"/>
        <v>16.886558510040306</v>
      </c>
      <c r="AE413" s="61">
        <f t="shared" si="44"/>
        <v>16.886558510040306</v>
      </c>
      <c r="AF413" s="61">
        <f t="shared" si="45"/>
        <v>16.886558510040306</v>
      </c>
      <c r="AG413" s="61">
        <f t="shared" si="44"/>
        <v>16.886558510040306</v>
      </c>
      <c r="AH413" s="59"/>
      <c r="AI413" s="68"/>
    </row>
    <row r="414" spans="27:35" ht="12.75">
      <c r="AA414" s="55">
        <v>392</v>
      </c>
      <c r="AB414" s="55">
        <f t="shared" si="41"/>
        <v>0.0784</v>
      </c>
      <c r="AC414" s="55">
        <f t="shared" si="42"/>
        <v>4</v>
      </c>
      <c r="AD414" s="61">
        <f t="shared" si="44"/>
        <v>17.526133600877273</v>
      </c>
      <c r="AE414" s="61">
        <f t="shared" si="44"/>
        <v>17.526133600877273</v>
      </c>
      <c r="AF414" s="61">
        <f t="shared" si="45"/>
        <v>17.526133600877273</v>
      </c>
      <c r="AG414" s="61">
        <f t="shared" si="44"/>
        <v>17.526133600877273</v>
      </c>
      <c r="AH414" s="59"/>
      <c r="AI414" s="68"/>
    </row>
    <row r="415" spans="27:35" ht="12.75">
      <c r="AA415" s="55">
        <v>393</v>
      </c>
      <c r="AB415" s="55">
        <f t="shared" si="41"/>
        <v>0.0786</v>
      </c>
      <c r="AC415" s="55">
        <f t="shared" si="42"/>
        <v>4</v>
      </c>
      <c r="AD415" s="61">
        <f t="shared" si="44"/>
        <v>18.096541049320393</v>
      </c>
      <c r="AE415" s="61">
        <f t="shared" si="44"/>
        <v>18.096541049320393</v>
      </c>
      <c r="AF415" s="61">
        <f t="shared" si="45"/>
        <v>18.096541049320393</v>
      </c>
      <c r="AG415" s="61">
        <f t="shared" si="44"/>
        <v>18.096541049320393</v>
      </c>
      <c r="AH415" s="59"/>
      <c r="AI415" s="68"/>
    </row>
    <row r="416" spans="27:35" ht="12.75">
      <c r="AA416" s="55">
        <v>394</v>
      </c>
      <c r="AB416" s="55">
        <f t="shared" si="41"/>
        <v>0.07880000000000001</v>
      </c>
      <c r="AC416" s="55">
        <f t="shared" si="42"/>
        <v>4</v>
      </c>
      <c r="AD416" s="61">
        <f t="shared" si="44"/>
        <v>18.59552971776503</v>
      </c>
      <c r="AE416" s="61">
        <f t="shared" si="44"/>
        <v>18.59552971776503</v>
      </c>
      <c r="AF416" s="61">
        <f t="shared" si="45"/>
        <v>18.59552971776503</v>
      </c>
      <c r="AG416" s="61">
        <f t="shared" si="44"/>
        <v>18.59552971776503</v>
      </c>
      <c r="AH416" s="59"/>
      <c r="AI416" s="68"/>
    </row>
    <row r="417" spans="27:35" ht="12.75">
      <c r="AA417" s="55">
        <v>395</v>
      </c>
      <c r="AB417" s="55">
        <f t="shared" si="41"/>
        <v>0.079</v>
      </c>
      <c r="AC417" s="55">
        <f t="shared" si="42"/>
        <v>4</v>
      </c>
      <c r="AD417" s="61">
        <f t="shared" si="44"/>
        <v>19.02113032590307</v>
      </c>
      <c r="AE417" s="61">
        <f t="shared" si="44"/>
        <v>19.02113032590307</v>
      </c>
      <c r="AF417" s="61">
        <f t="shared" si="45"/>
        <v>19.02113032590307</v>
      </c>
      <c r="AG417" s="61">
        <f t="shared" si="44"/>
        <v>19.02113032590307</v>
      </c>
      <c r="AH417" s="59"/>
      <c r="AI417" s="68"/>
    </row>
    <row r="418" spans="27:35" ht="12.75">
      <c r="AA418" s="55">
        <v>396</v>
      </c>
      <c r="AB418" s="55">
        <f t="shared" si="41"/>
        <v>0.0792</v>
      </c>
      <c r="AC418" s="55">
        <f t="shared" si="42"/>
        <v>4</v>
      </c>
      <c r="AD418" s="61">
        <f t="shared" si="44"/>
        <v>19.371663222572625</v>
      </c>
      <c r="AE418" s="61">
        <f t="shared" si="44"/>
        <v>19.371663222572625</v>
      </c>
      <c r="AF418" s="61">
        <f t="shared" si="45"/>
        <v>19.371663222572625</v>
      </c>
      <c r="AG418" s="61">
        <f t="shared" si="44"/>
        <v>19.371663222572625</v>
      </c>
      <c r="AH418" s="59"/>
      <c r="AI418" s="68"/>
    </row>
    <row r="419" spans="27:35" ht="12.75">
      <c r="AA419" s="55">
        <v>397</v>
      </c>
      <c r="AB419" s="55">
        <f t="shared" si="41"/>
        <v>0.0794</v>
      </c>
      <c r="AC419" s="55">
        <f t="shared" si="42"/>
        <v>4</v>
      </c>
      <c r="AD419" s="61">
        <f t="shared" si="44"/>
        <v>19.645745014573773</v>
      </c>
      <c r="AE419" s="61">
        <f t="shared" si="44"/>
        <v>19.645745014573773</v>
      </c>
      <c r="AF419" s="61">
        <f t="shared" si="45"/>
        <v>19.645745014573773</v>
      </c>
      <c r="AG419" s="61">
        <f t="shared" si="44"/>
        <v>19.645745014573773</v>
      </c>
      <c r="AH419" s="59"/>
      <c r="AI419" s="68"/>
    </row>
    <row r="420" spans="27:35" ht="12.75">
      <c r="AA420" s="55">
        <v>398</v>
      </c>
      <c r="AB420" s="55">
        <f t="shared" si="41"/>
        <v>0.0796</v>
      </c>
      <c r="AC420" s="55">
        <f t="shared" si="42"/>
        <v>4</v>
      </c>
      <c r="AD420" s="61">
        <f t="shared" si="44"/>
        <v>19.842294026289554</v>
      </c>
      <c r="AE420" s="61">
        <f t="shared" si="44"/>
        <v>19.842294026289554</v>
      </c>
      <c r="AF420" s="61">
        <f t="shared" si="45"/>
        <v>19.842294026289554</v>
      </c>
      <c r="AG420" s="61">
        <f t="shared" si="44"/>
        <v>19.842294026289554</v>
      </c>
      <c r="AH420" s="59"/>
      <c r="AI420" s="68"/>
    </row>
    <row r="421" spans="27:35" ht="12.75">
      <c r="AA421" s="55">
        <v>399</v>
      </c>
      <c r="AB421" s="55">
        <f t="shared" si="41"/>
        <v>0.07980000000000001</v>
      </c>
      <c r="AC421" s="55">
        <f t="shared" si="42"/>
        <v>4</v>
      </c>
      <c r="AD421" s="61">
        <f t="shared" si="44"/>
        <v>19.960534568565432</v>
      </c>
      <c r="AE421" s="61">
        <f t="shared" si="44"/>
        <v>19.960534568565432</v>
      </c>
      <c r="AF421" s="61">
        <f t="shared" si="45"/>
        <v>19.960534568565432</v>
      </c>
      <c r="AG421" s="61">
        <f t="shared" si="44"/>
        <v>19.960534568565432</v>
      </c>
      <c r="AH421" s="59"/>
      <c r="AI421" s="68"/>
    </row>
    <row r="422" spans="27:35" ht="12.75">
      <c r="AA422" s="55">
        <v>400</v>
      </c>
      <c r="AB422" s="55">
        <f t="shared" si="41"/>
        <v>0.08</v>
      </c>
      <c r="AC422" s="55">
        <f t="shared" si="42"/>
        <v>4</v>
      </c>
      <c r="AD422" s="61">
        <f t="shared" si="44"/>
        <v>20</v>
      </c>
      <c r="AE422" s="61">
        <f t="shared" si="44"/>
        <v>20</v>
      </c>
      <c r="AF422" s="61">
        <f t="shared" si="45"/>
        <v>20</v>
      </c>
      <c r="AG422" s="61">
        <f t="shared" si="44"/>
        <v>20</v>
      </c>
      <c r="AH422" s="59"/>
      <c r="AI422" s="68"/>
    </row>
  </sheetData>
  <sheetProtection password="DE47" sheet="1" objects="1" scenarios="1" selectLockedCells="1"/>
  <mergeCells count="6">
    <mergeCell ref="J3:J4"/>
    <mergeCell ref="K3:K4"/>
    <mergeCell ref="L3:L4"/>
    <mergeCell ref="K5:K6"/>
    <mergeCell ref="L5:L6"/>
    <mergeCell ref="J5:J6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F108"/>
  <sheetViews>
    <sheetView workbookViewId="0" topLeftCell="A17">
      <pane xSplit="26" topLeftCell="AA1" activePane="topRight" state="frozen"/>
      <selection pane="topLeft" activeCell="A1" sqref="A1"/>
      <selection pane="topRight" activeCell="K42" sqref="K42"/>
    </sheetView>
  </sheetViews>
  <sheetFormatPr defaultColWidth="9.140625" defaultRowHeight="12.75"/>
  <cols>
    <col min="1" max="1" width="1.1484375" style="26" customWidth="1"/>
    <col min="2" max="2" width="1.28515625" style="26" customWidth="1"/>
    <col min="3" max="3" width="57.8515625" style="26" bestFit="1" customWidth="1"/>
    <col min="4" max="4" width="0.9921875" style="26" customWidth="1"/>
    <col min="5" max="5" width="32.57421875" style="27" bestFit="1" customWidth="1"/>
    <col min="6" max="6" width="0.85546875" style="26" customWidth="1"/>
    <col min="7" max="7" width="14.8515625" style="36" bestFit="1" customWidth="1"/>
    <col min="8" max="8" width="9.140625" style="36" customWidth="1"/>
    <col min="9" max="9" width="13.8515625" style="36" bestFit="1" customWidth="1"/>
    <col min="10" max="10" width="5.28125" style="36" bestFit="1" customWidth="1"/>
    <col min="11" max="11" width="9.28125" style="26" bestFit="1" customWidth="1"/>
    <col min="12" max="27" width="9.140625" style="26" customWidth="1"/>
    <col min="28" max="28" width="9.28125" style="26" bestFit="1" customWidth="1"/>
    <col min="29" max="29" width="20.7109375" style="26" bestFit="1" customWidth="1"/>
    <col min="30" max="32" width="15.00390625" style="26" bestFit="1" customWidth="1"/>
    <col min="33" max="16384" width="9.140625" style="26" customWidth="1"/>
  </cols>
  <sheetData>
    <row r="2" spans="3:6" ht="18.75">
      <c r="C2" s="40" t="s">
        <v>22</v>
      </c>
      <c r="D2" s="24"/>
      <c r="F2" s="25"/>
    </row>
    <row r="3" spans="3:6" ht="18.75">
      <c r="C3" s="27" t="s">
        <v>56</v>
      </c>
      <c r="D3" s="24"/>
      <c r="F3" s="25"/>
    </row>
    <row r="4" spans="3:7" ht="18.75">
      <c r="C4" s="37" t="s">
        <v>23</v>
      </c>
      <c r="D4" s="32"/>
      <c r="E4" s="33" t="s">
        <v>31</v>
      </c>
      <c r="F4" s="27"/>
      <c r="G4" s="36" t="s">
        <v>33</v>
      </c>
    </row>
    <row r="5" spans="3:7" ht="18.75">
      <c r="C5" s="38" t="s">
        <v>29</v>
      </c>
      <c r="D5" s="30"/>
      <c r="E5" s="34" t="s">
        <v>32</v>
      </c>
      <c r="F5" s="27"/>
      <c r="G5" s="36" t="s">
        <v>34</v>
      </c>
    </row>
    <row r="6" spans="3:7" ht="18.75">
      <c r="C6" s="37" t="s">
        <v>24</v>
      </c>
      <c r="D6" s="32"/>
      <c r="E6" s="34" t="s">
        <v>25</v>
      </c>
      <c r="F6" s="27"/>
      <c r="G6" s="36" t="s">
        <v>26</v>
      </c>
    </row>
    <row r="7" spans="3:7" ht="18.75">
      <c r="C7" s="37" t="s">
        <v>27</v>
      </c>
      <c r="D7" s="32"/>
      <c r="E7" s="34" t="s">
        <v>28</v>
      </c>
      <c r="F7" s="27"/>
      <c r="G7" s="36" t="s">
        <v>40</v>
      </c>
    </row>
    <row r="8" spans="3:7" ht="18.75">
      <c r="C8" s="37" t="s">
        <v>38</v>
      </c>
      <c r="D8" s="32"/>
      <c r="E8" s="34" t="s">
        <v>39</v>
      </c>
      <c r="F8" s="27"/>
      <c r="G8" s="36" t="s">
        <v>41</v>
      </c>
    </row>
    <row r="9" spans="3:6" ht="18.75">
      <c r="C9" s="36"/>
      <c r="D9" s="25"/>
      <c r="F9" s="27"/>
    </row>
    <row r="10" spans="3:7" ht="18.75">
      <c r="C10" s="37" t="s">
        <v>42</v>
      </c>
      <c r="D10" s="32"/>
      <c r="E10" s="33" t="s">
        <v>43</v>
      </c>
      <c r="F10" s="27"/>
      <c r="G10" s="36" t="s">
        <v>30</v>
      </c>
    </row>
    <row r="11" spans="3:7" ht="18.75">
      <c r="C11" s="36" t="s">
        <v>29</v>
      </c>
      <c r="D11" s="25"/>
      <c r="E11" s="35" t="s">
        <v>44</v>
      </c>
      <c r="F11" s="28"/>
      <c r="G11" s="36" t="s">
        <v>35</v>
      </c>
    </row>
    <row r="12" spans="3:7" ht="18.75">
      <c r="C12" s="36" t="s">
        <v>29</v>
      </c>
      <c r="D12" s="25"/>
      <c r="E12" s="35" t="s">
        <v>45</v>
      </c>
      <c r="F12" s="28"/>
      <c r="G12" s="36" t="s">
        <v>36</v>
      </c>
    </row>
    <row r="13" spans="3:7" ht="21.75">
      <c r="C13" s="36" t="s">
        <v>29</v>
      </c>
      <c r="D13" s="25"/>
      <c r="E13" s="34" t="s">
        <v>48</v>
      </c>
      <c r="F13" s="27"/>
      <c r="G13" s="36" t="s">
        <v>37</v>
      </c>
    </row>
    <row r="14" spans="3:7" ht="21.75">
      <c r="C14" s="36" t="s">
        <v>29</v>
      </c>
      <c r="D14" s="25"/>
      <c r="E14" s="34" t="s">
        <v>49</v>
      </c>
      <c r="F14" s="27"/>
      <c r="G14" s="36" t="s">
        <v>52</v>
      </c>
    </row>
    <row r="15" spans="3:6" ht="18.75">
      <c r="C15" s="39"/>
      <c r="F15" s="29"/>
    </row>
    <row r="16" spans="3:7" ht="22.5" thickBot="1">
      <c r="C16" s="37" t="s">
        <v>46</v>
      </c>
      <c r="D16" s="25"/>
      <c r="E16" s="27" t="s">
        <v>50</v>
      </c>
      <c r="F16" s="27"/>
      <c r="G16" s="36" t="s">
        <v>53</v>
      </c>
    </row>
    <row r="17" spans="3:7" ht="23.25" thickBot="1" thickTop="1">
      <c r="C17" s="37" t="s">
        <v>47</v>
      </c>
      <c r="D17" s="25"/>
      <c r="E17" s="44" t="s">
        <v>51</v>
      </c>
      <c r="F17" s="31"/>
      <c r="G17" s="36" t="s">
        <v>54</v>
      </c>
    </row>
    <row r="18" spans="3:6" ht="19.5" thickTop="1">
      <c r="C18" s="41"/>
      <c r="D18" s="25"/>
      <c r="E18" s="31"/>
      <c r="F18" s="31"/>
    </row>
    <row r="19" spans="3:4" ht="18.75">
      <c r="C19" s="25"/>
      <c r="D19" s="25"/>
    </row>
    <row r="20" spans="3:5" ht="18.75">
      <c r="C20" s="27" t="s">
        <v>57</v>
      </c>
      <c r="D20" s="25"/>
      <c r="E20" s="31"/>
    </row>
    <row r="21" spans="3:7" ht="18.75">
      <c r="C21" s="37" t="s">
        <v>60</v>
      </c>
      <c r="D21" s="25"/>
      <c r="E21" s="31" t="s">
        <v>39</v>
      </c>
      <c r="G21" s="36" t="s">
        <v>55</v>
      </c>
    </row>
    <row r="22" spans="3:7" ht="21.75">
      <c r="C22" s="43" t="s">
        <v>58</v>
      </c>
      <c r="D22" s="25"/>
      <c r="E22" s="34" t="s">
        <v>51</v>
      </c>
      <c r="G22" s="36" t="s">
        <v>63</v>
      </c>
    </row>
    <row r="23" spans="3:7" ht="21.75">
      <c r="C23" s="43" t="s">
        <v>59</v>
      </c>
      <c r="E23" s="42" t="s">
        <v>72</v>
      </c>
      <c r="G23" s="36" t="s">
        <v>64</v>
      </c>
    </row>
    <row r="24" spans="3:7" ht="18.75">
      <c r="C24" s="43" t="s">
        <v>61</v>
      </c>
      <c r="E24" s="31" t="s">
        <v>81</v>
      </c>
      <c r="G24" s="36" t="s">
        <v>65</v>
      </c>
    </row>
    <row r="25" spans="3:5" ht="19.5" thickBot="1">
      <c r="C25" s="41"/>
      <c r="E25" s="31"/>
    </row>
    <row r="26" spans="3:7" ht="23.25" thickBot="1" thickTop="1">
      <c r="C26" s="37" t="s">
        <v>66</v>
      </c>
      <c r="E26" s="44" t="s">
        <v>67</v>
      </c>
      <c r="G26" s="36" t="s">
        <v>74</v>
      </c>
    </row>
    <row r="27" ht="19.5" thickTop="1">
      <c r="C27" s="36"/>
    </row>
    <row r="28" spans="3:5" ht="21.75">
      <c r="C28" s="37" t="s">
        <v>89</v>
      </c>
      <c r="E28" s="27" t="s">
        <v>90</v>
      </c>
    </row>
    <row r="29" ht="20.25">
      <c r="C29" s="43" t="s">
        <v>91</v>
      </c>
    </row>
    <row r="30" ht="18.75">
      <c r="C30" s="36"/>
    </row>
    <row r="31" ht="18.75">
      <c r="C31" s="36"/>
    </row>
    <row r="32" spans="3:5" ht="18.75">
      <c r="C32" s="27" t="s">
        <v>68</v>
      </c>
      <c r="E32" s="31"/>
    </row>
    <row r="33" spans="3:7" ht="18.75">
      <c r="C33" s="36" t="s">
        <v>69</v>
      </c>
      <c r="E33" s="31" t="s">
        <v>32</v>
      </c>
      <c r="G33" s="36" t="s">
        <v>75</v>
      </c>
    </row>
    <row r="34" spans="3:7" ht="21.75">
      <c r="C34" s="43" t="s">
        <v>58</v>
      </c>
      <c r="E34" s="31" t="s">
        <v>51</v>
      </c>
      <c r="G34" s="36" t="s">
        <v>76</v>
      </c>
    </row>
    <row r="35" spans="3:7" ht="21.75">
      <c r="C35" s="36" t="s">
        <v>70</v>
      </c>
      <c r="E35" s="27" t="s">
        <v>71</v>
      </c>
      <c r="G35" s="36" t="s">
        <v>77</v>
      </c>
    </row>
    <row r="36" spans="3:7" ht="18.75">
      <c r="C36" s="43" t="s">
        <v>61</v>
      </c>
      <c r="E36" s="31" t="s">
        <v>62</v>
      </c>
      <c r="G36" s="36" t="s">
        <v>78</v>
      </c>
    </row>
    <row r="37" spans="3:7" ht="19.5" thickBot="1">
      <c r="C37" s="36"/>
      <c r="G37" s="36" t="s">
        <v>79</v>
      </c>
    </row>
    <row r="38" spans="3:7" ht="23.25" thickBot="1" thickTop="1">
      <c r="C38" s="37" t="s">
        <v>66</v>
      </c>
      <c r="E38" s="44" t="s">
        <v>73</v>
      </c>
      <c r="G38" s="36" t="s">
        <v>80</v>
      </c>
    </row>
    <row r="39" ht="19.5" thickTop="1">
      <c r="C39" s="36"/>
    </row>
    <row r="40" spans="3:29" ht="20.25" customHeight="1">
      <c r="C40" s="36" t="s">
        <v>82</v>
      </c>
      <c r="G40" s="36" t="s">
        <v>86</v>
      </c>
      <c r="H40" s="37" t="s">
        <v>84</v>
      </c>
      <c r="I40" s="37">
        <f>K40</f>
        <v>500</v>
      </c>
      <c r="J40" s="51" t="s">
        <v>87</v>
      </c>
      <c r="K40" s="69">
        <v>500</v>
      </c>
      <c r="AB40" s="26" t="s">
        <v>92</v>
      </c>
      <c r="AC40" s="45">
        <f>I41*1000*I40*0.000001</f>
        <v>10</v>
      </c>
    </row>
    <row r="41" spans="3:29" ht="20.25" customHeight="1">
      <c r="C41" s="36"/>
      <c r="G41" s="36" t="s">
        <v>86</v>
      </c>
      <c r="H41" s="43" t="s">
        <v>85</v>
      </c>
      <c r="I41" s="43">
        <f>K41</f>
        <v>20</v>
      </c>
      <c r="J41" s="43" t="s">
        <v>88</v>
      </c>
      <c r="K41" s="69">
        <v>20</v>
      </c>
      <c r="AB41" s="26" t="s">
        <v>94</v>
      </c>
      <c r="AC41" s="26">
        <v>6</v>
      </c>
    </row>
    <row r="42" spans="7:29" ht="20.25" customHeight="1">
      <c r="G42" s="36" t="s">
        <v>86</v>
      </c>
      <c r="H42" s="43" t="s">
        <v>83</v>
      </c>
      <c r="I42" s="52">
        <f>K42/2</f>
        <v>10</v>
      </c>
      <c r="J42" s="43" t="s">
        <v>10</v>
      </c>
      <c r="K42" s="69">
        <v>20</v>
      </c>
      <c r="AB42" s="26" t="s">
        <v>93</v>
      </c>
      <c r="AC42" s="26">
        <v>60</v>
      </c>
    </row>
    <row r="43" spans="7:29" ht="18.75">
      <c r="G43" s="36" t="s">
        <v>99</v>
      </c>
      <c r="H43" s="27" t="s">
        <v>92</v>
      </c>
      <c r="I43" s="27">
        <f>I40*I41*0.001</f>
        <v>10</v>
      </c>
      <c r="J43" s="27" t="s">
        <v>12</v>
      </c>
      <c r="AB43" s="26" t="s">
        <v>95</v>
      </c>
      <c r="AC43" s="48">
        <f>100/AC42</f>
        <v>1.6666666666666667</v>
      </c>
    </row>
    <row r="44" spans="28:29" ht="18.75">
      <c r="AB44" s="26" t="s">
        <v>83</v>
      </c>
      <c r="AC44" s="47">
        <f>I42</f>
        <v>10</v>
      </c>
    </row>
    <row r="45" spans="28:29" ht="18.75">
      <c r="AB45" s="26" t="s">
        <v>97</v>
      </c>
      <c r="AC45" s="48">
        <f>I40*0.000001*I42</f>
        <v>0.005</v>
      </c>
    </row>
    <row r="46" spans="28:29" ht="18.75">
      <c r="AB46" s="26" t="s">
        <v>98</v>
      </c>
      <c r="AC46" s="48">
        <f>I42/I41*0.001</f>
        <v>0.0005</v>
      </c>
    </row>
    <row r="47" spans="28:32" ht="18.75">
      <c r="AB47" s="46" t="s">
        <v>96</v>
      </c>
      <c r="AC47" s="46" t="s">
        <v>0</v>
      </c>
      <c r="AD47" s="46" t="s">
        <v>100</v>
      </c>
      <c r="AE47" s="46" t="s">
        <v>102</v>
      </c>
      <c r="AF47" s="46" t="s">
        <v>101</v>
      </c>
    </row>
    <row r="48" spans="28:32" ht="18.75">
      <c r="AB48" s="49">
        <v>0</v>
      </c>
      <c r="AC48" s="49">
        <f>AB48*$AC$43</f>
        <v>0</v>
      </c>
      <c r="AD48" s="50">
        <f>$AC$45*EXP(-$AC48/($I$41*1000*$I$40*10^-6))*1000</f>
        <v>5</v>
      </c>
      <c r="AE48" s="50">
        <f>$AC$44*EXP(-$AC48/($I$41*1000*$I$40*10^-6))</f>
        <v>10</v>
      </c>
      <c r="AF48" s="50">
        <f>$AC$46*EXP(-$AC48/($I$41*1000*$I$40*10^-6))*1000</f>
        <v>0.5</v>
      </c>
    </row>
    <row r="49" spans="28:32" ht="18.75">
      <c r="AB49" s="49">
        <v>1</v>
      </c>
      <c r="AC49" s="49">
        <f aca="true" t="shared" si="0" ref="AC49:AC108">AB49*$AC$43</f>
        <v>1.6666666666666667</v>
      </c>
      <c r="AD49" s="50">
        <f aca="true" t="shared" si="1" ref="AD49:AD108">$AC$45*EXP(-$AC49/($I$41*1000*$I$40*10^-6))*1000</f>
        <v>4.23240862445307</v>
      </c>
      <c r="AE49" s="50">
        <f aca="true" t="shared" si="2" ref="AE49:AE108">$AC$44*EXP(-$AC49/($I$41*1000*$I$40*10^-6))</f>
        <v>8.46481724890614</v>
      </c>
      <c r="AF49" s="50">
        <f aca="true" t="shared" si="3" ref="AF49:AF108">$AC$46*EXP(-$AC49/($I$41*1000*$I$40*10^-6))*1000</f>
        <v>0.423240862445307</v>
      </c>
    </row>
    <row r="50" spans="28:32" ht="18.75">
      <c r="AB50" s="49">
        <v>2</v>
      </c>
      <c r="AC50" s="49">
        <f t="shared" si="0"/>
        <v>3.3333333333333335</v>
      </c>
      <c r="AD50" s="50">
        <f t="shared" si="1"/>
        <v>3.5826565528689462</v>
      </c>
      <c r="AE50" s="50">
        <f t="shared" si="2"/>
        <v>7.1653131057378925</v>
      </c>
      <c r="AF50" s="50">
        <f t="shared" si="3"/>
        <v>0.35826565528689464</v>
      </c>
    </row>
    <row r="51" spans="28:32" ht="18.75">
      <c r="AB51" s="49">
        <v>3</v>
      </c>
      <c r="AC51" s="49">
        <f t="shared" si="0"/>
        <v>5</v>
      </c>
      <c r="AD51" s="50">
        <f t="shared" si="1"/>
        <v>3.032653298563167</v>
      </c>
      <c r="AE51" s="50">
        <f t="shared" si="2"/>
        <v>6.065306597126334</v>
      </c>
      <c r="AF51" s="50">
        <f t="shared" si="3"/>
        <v>0.3032653298563167</v>
      </c>
    </row>
    <row r="52" spans="28:32" ht="18.75">
      <c r="AB52" s="49">
        <v>4</v>
      </c>
      <c r="AC52" s="49">
        <f t="shared" si="0"/>
        <v>6.666666666666667</v>
      </c>
      <c r="AD52" s="50">
        <f t="shared" si="1"/>
        <v>2.5670855951629603</v>
      </c>
      <c r="AE52" s="50">
        <f t="shared" si="2"/>
        <v>5.134171190325921</v>
      </c>
      <c r="AF52" s="50">
        <f t="shared" si="3"/>
        <v>0.256708559516296</v>
      </c>
    </row>
    <row r="53" spans="28:32" ht="18.75">
      <c r="AB53" s="49">
        <v>5</v>
      </c>
      <c r="AC53" s="49">
        <f t="shared" si="0"/>
        <v>8.333333333333334</v>
      </c>
      <c r="AD53" s="50">
        <f t="shared" si="1"/>
        <v>2.172991042535391</v>
      </c>
      <c r="AE53" s="50">
        <f t="shared" si="2"/>
        <v>4.345982085070782</v>
      </c>
      <c r="AF53" s="50">
        <f t="shared" si="3"/>
        <v>0.2172991042535391</v>
      </c>
    </row>
    <row r="54" spans="28:32" ht="18.75">
      <c r="AB54" s="49">
        <v>6</v>
      </c>
      <c r="AC54" s="49">
        <f t="shared" si="0"/>
        <v>10</v>
      </c>
      <c r="AD54" s="50">
        <f t="shared" si="1"/>
        <v>1.8393972058572117</v>
      </c>
      <c r="AE54" s="50">
        <f t="shared" si="2"/>
        <v>3.6787944117144233</v>
      </c>
      <c r="AF54" s="50">
        <f t="shared" si="3"/>
        <v>0.18393972058572117</v>
      </c>
    </row>
    <row r="55" spans="28:32" ht="18.75">
      <c r="AB55" s="49">
        <v>7</v>
      </c>
      <c r="AC55" s="49">
        <f t="shared" si="0"/>
        <v>11.666666666666668</v>
      </c>
      <c r="AD55" s="50">
        <f t="shared" si="1"/>
        <v>1.5570161195729886</v>
      </c>
      <c r="AE55" s="50">
        <f t="shared" si="2"/>
        <v>3.1140322391459767</v>
      </c>
      <c r="AF55" s="50">
        <f t="shared" si="3"/>
        <v>0.15570161195729884</v>
      </c>
    </row>
    <row r="56" spans="28:32" ht="18.75">
      <c r="AB56" s="49">
        <v>8</v>
      </c>
      <c r="AC56" s="49">
        <f t="shared" si="0"/>
        <v>13.333333333333334</v>
      </c>
      <c r="AD56" s="50">
        <f t="shared" si="1"/>
        <v>1.3179856905786336</v>
      </c>
      <c r="AE56" s="50">
        <f t="shared" si="2"/>
        <v>2.635971381157267</v>
      </c>
      <c r="AF56" s="50">
        <f t="shared" si="3"/>
        <v>0.13179856905786336</v>
      </c>
    </row>
    <row r="57" spans="28:32" ht="18.75">
      <c r="AB57" s="49">
        <v>9</v>
      </c>
      <c r="AC57" s="49">
        <f t="shared" si="0"/>
        <v>15</v>
      </c>
      <c r="AD57" s="50">
        <f t="shared" si="1"/>
        <v>1.115650800742149</v>
      </c>
      <c r="AE57" s="50">
        <f t="shared" si="2"/>
        <v>2.231301601484298</v>
      </c>
      <c r="AF57" s="50">
        <f t="shared" si="3"/>
        <v>0.11156508007421491</v>
      </c>
    </row>
    <row r="58" spans="28:32" ht="18.75">
      <c r="AB58" s="49">
        <v>10</v>
      </c>
      <c r="AC58" s="49">
        <f t="shared" si="0"/>
        <v>16.666666666666668</v>
      </c>
      <c r="AD58" s="50">
        <f t="shared" si="1"/>
        <v>0.9443780141878092</v>
      </c>
      <c r="AE58" s="50">
        <f t="shared" si="2"/>
        <v>1.8887560283756182</v>
      </c>
      <c r="AF58" s="50">
        <f t="shared" si="3"/>
        <v>0.09443780141878091</v>
      </c>
    </row>
    <row r="59" spans="28:32" ht="18.75">
      <c r="AB59" s="49">
        <v>11</v>
      </c>
      <c r="AC59" s="49">
        <f t="shared" si="0"/>
        <v>18.333333333333336</v>
      </c>
      <c r="AD59" s="50">
        <f t="shared" si="1"/>
        <v>0.7993987303984694</v>
      </c>
      <c r="AE59" s="50">
        <f t="shared" si="2"/>
        <v>1.5987974607969389</v>
      </c>
      <c r="AF59" s="50">
        <f t="shared" si="3"/>
        <v>0.07993987303984694</v>
      </c>
    </row>
    <row r="60" spans="28:32" ht="18.75">
      <c r="AB60" s="49">
        <v>12</v>
      </c>
      <c r="AC60" s="49">
        <f t="shared" si="0"/>
        <v>20</v>
      </c>
      <c r="AD60" s="50">
        <f t="shared" si="1"/>
        <v>0.6766764161830636</v>
      </c>
      <c r="AE60" s="50">
        <f t="shared" si="2"/>
        <v>1.353352832366127</v>
      </c>
      <c r="AF60" s="50">
        <f t="shared" si="3"/>
        <v>0.06766764161830635</v>
      </c>
    </row>
    <row r="61" spans="28:32" ht="18.75">
      <c r="AB61" s="49">
        <v>13</v>
      </c>
      <c r="AC61" s="49">
        <f t="shared" si="0"/>
        <v>21.666666666666668</v>
      </c>
      <c r="AD61" s="50">
        <f t="shared" si="1"/>
        <v>0.5727942199634385</v>
      </c>
      <c r="AE61" s="50">
        <f t="shared" si="2"/>
        <v>1.145588439926877</v>
      </c>
      <c r="AF61" s="50">
        <f t="shared" si="3"/>
        <v>0.057279421996343845</v>
      </c>
    </row>
    <row r="62" spans="28:32" ht="18.75">
      <c r="AB62" s="49">
        <v>14</v>
      </c>
      <c r="AC62" s="49">
        <f t="shared" si="0"/>
        <v>23.333333333333336</v>
      </c>
      <c r="AD62" s="50">
        <f t="shared" si="1"/>
        <v>0.48485983932202525</v>
      </c>
      <c r="AE62" s="50">
        <f t="shared" si="2"/>
        <v>0.9697196786440505</v>
      </c>
      <c r="AF62" s="50">
        <f t="shared" si="3"/>
        <v>0.04848598393220253</v>
      </c>
    </row>
    <row r="63" spans="28:32" ht="18.75">
      <c r="AB63" s="49">
        <v>15</v>
      </c>
      <c r="AC63" s="49">
        <f t="shared" si="0"/>
        <v>25</v>
      </c>
      <c r="AD63" s="50">
        <f t="shared" si="1"/>
        <v>0.41042499311949404</v>
      </c>
      <c r="AE63" s="50">
        <f t="shared" si="2"/>
        <v>0.820849986238988</v>
      </c>
      <c r="AF63" s="50">
        <f t="shared" si="3"/>
        <v>0.0410424993119494</v>
      </c>
    </row>
    <row r="64" spans="28:32" ht="18.75">
      <c r="AB64" s="49">
        <v>16</v>
      </c>
      <c r="AC64" s="49">
        <f t="shared" si="0"/>
        <v>26.666666666666668</v>
      </c>
      <c r="AD64" s="50">
        <f t="shared" si="1"/>
        <v>0.3474172561140076</v>
      </c>
      <c r="AE64" s="50">
        <f t="shared" si="2"/>
        <v>0.6948345122280152</v>
      </c>
      <c r="AF64" s="50">
        <f t="shared" si="3"/>
        <v>0.03474172561140076</v>
      </c>
    </row>
    <row r="65" spans="28:32" ht="18.75">
      <c r="AB65" s="49">
        <v>17</v>
      </c>
      <c r="AC65" s="49">
        <f t="shared" si="0"/>
        <v>28.333333333333336</v>
      </c>
      <c r="AD65" s="50">
        <f t="shared" si="1"/>
        <v>0.29408235821214945</v>
      </c>
      <c r="AE65" s="50">
        <f t="shared" si="2"/>
        <v>0.5881647164242988</v>
      </c>
      <c r="AF65" s="50">
        <f t="shared" si="3"/>
        <v>0.02940823582121494</v>
      </c>
    </row>
    <row r="66" spans="28:32" ht="18.75">
      <c r="AB66" s="49">
        <v>18</v>
      </c>
      <c r="AC66" s="49">
        <f t="shared" si="0"/>
        <v>30</v>
      </c>
      <c r="AD66" s="50">
        <f t="shared" si="1"/>
        <v>0.24893534183931976</v>
      </c>
      <c r="AE66" s="50">
        <f t="shared" si="2"/>
        <v>0.49787068367863946</v>
      </c>
      <c r="AF66" s="50">
        <f t="shared" si="3"/>
        <v>0.024893534183931972</v>
      </c>
    </row>
    <row r="67" spans="28:32" ht="18.75">
      <c r="AB67" s="49">
        <v>19</v>
      </c>
      <c r="AC67" s="49">
        <f t="shared" si="0"/>
        <v>31.666666666666668</v>
      </c>
      <c r="AD67" s="50">
        <f t="shared" si="1"/>
        <v>0.21071921754638193</v>
      </c>
      <c r="AE67" s="50">
        <f t="shared" si="2"/>
        <v>0.42143843509276385</v>
      </c>
      <c r="AF67" s="50">
        <f t="shared" si="3"/>
        <v>0.021071921754638193</v>
      </c>
    </row>
    <row r="68" spans="28:32" ht="18.75">
      <c r="AB68" s="49">
        <v>20</v>
      </c>
      <c r="AC68" s="49">
        <f t="shared" si="0"/>
        <v>33.333333333333336</v>
      </c>
      <c r="AD68" s="50">
        <f t="shared" si="1"/>
        <v>0.178369966736262</v>
      </c>
      <c r="AE68" s="50">
        <f t="shared" si="2"/>
        <v>0.356739933472524</v>
      </c>
      <c r="AF68" s="50">
        <f t="shared" si="3"/>
        <v>0.017836996673626197</v>
      </c>
    </row>
    <row r="69" spans="28:32" ht="18.75">
      <c r="AB69" s="49">
        <v>21</v>
      </c>
      <c r="AC69" s="49">
        <f t="shared" si="0"/>
        <v>35</v>
      </c>
      <c r="AD69" s="50">
        <f t="shared" si="1"/>
        <v>0.1509869171115925</v>
      </c>
      <c r="AE69" s="50">
        <f t="shared" si="2"/>
        <v>0.301973834223185</v>
      </c>
      <c r="AF69" s="50">
        <f t="shared" si="3"/>
        <v>0.01509869171115925</v>
      </c>
    </row>
    <row r="70" spans="28:32" ht="18.75">
      <c r="AB70" s="49">
        <v>22</v>
      </c>
      <c r="AC70" s="49">
        <f t="shared" si="0"/>
        <v>36.66666666666667</v>
      </c>
      <c r="AD70" s="50">
        <f t="shared" si="1"/>
        <v>0.127807666032537</v>
      </c>
      <c r="AE70" s="50">
        <f t="shared" si="2"/>
        <v>0.2556153320650739</v>
      </c>
      <c r="AF70" s="50">
        <f t="shared" si="3"/>
        <v>0.012780766603253696</v>
      </c>
    </row>
    <row r="71" spans="28:32" ht="18.75">
      <c r="AB71" s="49">
        <v>23</v>
      </c>
      <c r="AC71" s="49">
        <f t="shared" si="0"/>
        <v>38.333333333333336</v>
      </c>
      <c r="AD71" s="50">
        <f t="shared" si="1"/>
        <v>0.10818685359746545</v>
      </c>
      <c r="AE71" s="50">
        <f t="shared" si="2"/>
        <v>0.2163737071949309</v>
      </c>
      <c r="AF71" s="50">
        <f t="shared" si="3"/>
        <v>0.010818685359746545</v>
      </c>
    </row>
    <row r="72" spans="28:32" ht="18.75">
      <c r="AB72" s="49">
        <v>24</v>
      </c>
      <c r="AC72" s="49">
        <f t="shared" si="0"/>
        <v>40</v>
      </c>
      <c r="AD72" s="50">
        <f t="shared" si="1"/>
        <v>0.0915781944436709</v>
      </c>
      <c r="AE72" s="50">
        <f t="shared" si="2"/>
        <v>0.1831563888873418</v>
      </c>
      <c r="AF72" s="50">
        <f t="shared" si="3"/>
        <v>0.00915781944436709</v>
      </c>
    </row>
    <row r="73" spans="28:32" ht="18.75">
      <c r="AB73" s="49">
        <v>25</v>
      </c>
      <c r="AC73" s="49">
        <f t="shared" si="0"/>
        <v>41.66666666666667</v>
      </c>
      <c r="AD73" s="50">
        <f t="shared" si="1"/>
        <v>0.07751926799504656</v>
      </c>
      <c r="AE73" s="50">
        <f t="shared" si="2"/>
        <v>0.15503853599009315</v>
      </c>
      <c r="AF73" s="50">
        <f t="shared" si="3"/>
        <v>0.007751926799504657</v>
      </c>
    </row>
    <row r="74" spans="28:32" ht="18.75">
      <c r="AB74" s="49">
        <v>26</v>
      </c>
      <c r="AC74" s="49">
        <f t="shared" si="0"/>
        <v>43.333333333333336</v>
      </c>
      <c r="AD74" s="50">
        <f t="shared" si="1"/>
        <v>0.06561864368470477</v>
      </c>
      <c r="AE74" s="50">
        <f t="shared" si="2"/>
        <v>0.13123728736940957</v>
      </c>
      <c r="AF74" s="50">
        <f t="shared" si="3"/>
        <v>0.006561864368470478</v>
      </c>
    </row>
    <row r="75" spans="28:32" ht="18.75">
      <c r="AB75" s="49">
        <v>27</v>
      </c>
      <c r="AC75" s="49">
        <f t="shared" si="0"/>
        <v>45</v>
      </c>
      <c r="AD75" s="50">
        <f t="shared" si="1"/>
        <v>0.05554498269121153</v>
      </c>
      <c r="AE75" s="50">
        <f t="shared" si="2"/>
        <v>0.11108996538242306</v>
      </c>
      <c r="AF75" s="50">
        <f t="shared" si="3"/>
        <v>0.005554498269121153</v>
      </c>
    </row>
    <row r="76" spans="28:32" ht="18.75">
      <c r="AB76" s="49">
        <v>28</v>
      </c>
      <c r="AC76" s="49">
        <f t="shared" si="0"/>
        <v>46.66666666666667</v>
      </c>
      <c r="AD76" s="50">
        <f t="shared" si="1"/>
        <v>0.04701781275747603</v>
      </c>
      <c r="AE76" s="50">
        <f t="shared" si="2"/>
        <v>0.09403562551495206</v>
      </c>
      <c r="AF76" s="50">
        <f t="shared" si="3"/>
        <v>0.004701781275747604</v>
      </c>
    </row>
    <row r="77" spans="28:32" ht="18.75">
      <c r="AB77" s="49">
        <v>29</v>
      </c>
      <c r="AC77" s="49">
        <f t="shared" si="0"/>
        <v>48.333333333333336</v>
      </c>
      <c r="AD77" s="50">
        <f t="shared" si="1"/>
        <v>0.03979971924353221</v>
      </c>
      <c r="AE77" s="50">
        <f t="shared" si="2"/>
        <v>0.07959943848706443</v>
      </c>
      <c r="AF77" s="50">
        <f t="shared" si="3"/>
        <v>0.003979971924353221</v>
      </c>
    </row>
    <row r="78" spans="28:32" ht="18.75">
      <c r="AB78" s="49">
        <v>30</v>
      </c>
      <c r="AC78" s="49">
        <f t="shared" si="0"/>
        <v>50</v>
      </c>
      <c r="AD78" s="50">
        <f t="shared" si="1"/>
        <v>0.03368973499542734</v>
      </c>
      <c r="AE78" s="50">
        <f t="shared" si="2"/>
        <v>0.06737946999085467</v>
      </c>
      <c r="AF78" s="50">
        <f t="shared" si="3"/>
        <v>0.003368973499542734</v>
      </c>
    </row>
    <row r="79" spans="28:32" ht="18.75">
      <c r="AB79" s="49">
        <v>31</v>
      </c>
      <c r="AC79" s="49">
        <f t="shared" si="0"/>
        <v>51.66666666666667</v>
      </c>
      <c r="AD79" s="50">
        <f t="shared" si="1"/>
        <v>0.02851774499003701</v>
      </c>
      <c r="AE79" s="50">
        <f t="shared" si="2"/>
        <v>0.05703548998007402</v>
      </c>
      <c r="AF79" s="50">
        <f t="shared" si="3"/>
        <v>0.002851774499003701</v>
      </c>
    </row>
    <row r="80" spans="28:32" ht="18.75">
      <c r="AB80" s="49">
        <v>32</v>
      </c>
      <c r="AC80" s="49">
        <f t="shared" si="0"/>
        <v>53.333333333333336</v>
      </c>
      <c r="AD80" s="50">
        <f t="shared" si="1"/>
        <v>0.024139749969157184</v>
      </c>
      <c r="AE80" s="50">
        <f t="shared" si="2"/>
        <v>0.048279499938314374</v>
      </c>
      <c r="AF80" s="50">
        <f t="shared" si="3"/>
        <v>0.0024139749969157185</v>
      </c>
    </row>
    <row r="81" spans="28:32" ht="18.75">
      <c r="AB81" s="49">
        <v>33</v>
      </c>
      <c r="AC81" s="49">
        <f t="shared" si="0"/>
        <v>55</v>
      </c>
      <c r="AD81" s="50">
        <f t="shared" si="1"/>
        <v>0.020433857192320336</v>
      </c>
      <c r="AE81" s="50">
        <f t="shared" si="2"/>
        <v>0.040867714384640666</v>
      </c>
      <c r="AF81" s="50">
        <f t="shared" si="3"/>
        <v>0.0020433857192320333</v>
      </c>
    </row>
    <row r="82" spans="28:32" ht="18.75">
      <c r="AB82" s="49">
        <v>34</v>
      </c>
      <c r="AC82" s="49">
        <f t="shared" si="0"/>
        <v>56.66666666666667</v>
      </c>
      <c r="AD82" s="50">
        <f t="shared" si="1"/>
        <v>0.017296886682323792</v>
      </c>
      <c r="AE82" s="50">
        <f t="shared" si="2"/>
        <v>0.034593773364647584</v>
      </c>
      <c r="AF82" s="50">
        <f t="shared" si="3"/>
        <v>0.0017296886682323792</v>
      </c>
    </row>
    <row r="83" spans="28:32" ht="18.75">
      <c r="AB83" s="49">
        <v>35</v>
      </c>
      <c r="AC83" s="49">
        <f t="shared" si="0"/>
        <v>58.333333333333336</v>
      </c>
      <c r="AD83" s="50">
        <f t="shared" si="1"/>
        <v>0.01464149847409093</v>
      </c>
      <c r="AE83" s="50">
        <f t="shared" si="2"/>
        <v>0.02928299694818186</v>
      </c>
      <c r="AF83" s="50">
        <f t="shared" si="3"/>
        <v>0.001464149847409093</v>
      </c>
    </row>
    <row r="84" spans="28:32" ht="18.75">
      <c r="AB84" s="49">
        <v>36</v>
      </c>
      <c r="AC84" s="49">
        <f t="shared" si="0"/>
        <v>60</v>
      </c>
      <c r="AD84" s="50">
        <f t="shared" si="1"/>
        <v>0.012393760883331793</v>
      </c>
      <c r="AE84" s="50">
        <f t="shared" si="2"/>
        <v>0.024787521766663587</v>
      </c>
      <c r="AF84" s="50">
        <f t="shared" si="3"/>
        <v>0.0012393760883331795</v>
      </c>
    </row>
    <row r="85" spans="28:32" ht="18.75">
      <c r="AB85" s="49">
        <v>37</v>
      </c>
      <c r="AC85" s="49">
        <f t="shared" si="0"/>
        <v>61.66666666666667</v>
      </c>
      <c r="AD85" s="50">
        <f t="shared" si="1"/>
        <v>0.010491092090404512</v>
      </c>
      <c r="AE85" s="50">
        <f t="shared" si="2"/>
        <v>0.020982184180809025</v>
      </c>
      <c r="AF85" s="50">
        <f t="shared" si="3"/>
        <v>0.0010491092090404513</v>
      </c>
    </row>
    <row r="86" spans="28:32" ht="18.75">
      <c r="AB86" s="49">
        <v>38</v>
      </c>
      <c r="AC86" s="49">
        <f t="shared" si="0"/>
        <v>63.333333333333336</v>
      </c>
      <c r="AD86" s="50">
        <f t="shared" si="1"/>
        <v>0.008880517728671888</v>
      </c>
      <c r="AE86" s="50">
        <f t="shared" si="2"/>
        <v>0.017761035457343775</v>
      </c>
      <c r="AF86" s="50">
        <f t="shared" si="3"/>
        <v>0.0008880517728671888</v>
      </c>
    </row>
    <row r="87" spans="28:32" ht="18.75">
      <c r="AB87" s="49">
        <v>39</v>
      </c>
      <c r="AC87" s="49">
        <f t="shared" si="0"/>
        <v>65</v>
      </c>
      <c r="AD87" s="50">
        <f t="shared" si="1"/>
        <v>0.007517195964887861</v>
      </c>
      <c r="AE87" s="50">
        <f t="shared" si="2"/>
        <v>0.015034391929775723</v>
      </c>
      <c r="AF87" s="50">
        <f t="shared" si="3"/>
        <v>0.0007517195964887862</v>
      </c>
    </row>
    <row r="88" spans="28:32" ht="18.75">
      <c r="AB88" s="49">
        <v>40</v>
      </c>
      <c r="AC88" s="49">
        <f t="shared" si="0"/>
        <v>66.66666666666667</v>
      </c>
      <c r="AD88" s="50">
        <f t="shared" si="1"/>
        <v>0.006363169006699039</v>
      </c>
      <c r="AE88" s="50">
        <f t="shared" si="2"/>
        <v>0.012726338013398078</v>
      </c>
      <c r="AF88" s="50">
        <f t="shared" si="3"/>
        <v>0.0006363169006699039</v>
      </c>
    </row>
    <row r="89" spans="28:32" ht="18.75">
      <c r="AB89" s="49">
        <v>41</v>
      </c>
      <c r="AC89" s="49">
        <f t="shared" si="0"/>
        <v>68.33333333333334</v>
      </c>
      <c r="AD89" s="50">
        <f t="shared" si="1"/>
        <v>0.005386306276561097</v>
      </c>
      <c r="AE89" s="50">
        <f t="shared" si="2"/>
        <v>0.010772612553122195</v>
      </c>
      <c r="AF89" s="50">
        <f t="shared" si="3"/>
        <v>0.0005386306276561097</v>
      </c>
    </row>
    <row r="90" spans="28:32" ht="18.75">
      <c r="AB90" s="49">
        <v>42</v>
      </c>
      <c r="AC90" s="49">
        <f t="shared" si="0"/>
        <v>70</v>
      </c>
      <c r="AD90" s="50">
        <f t="shared" si="1"/>
        <v>0.004559409827772582</v>
      </c>
      <c r="AE90" s="50">
        <f t="shared" si="2"/>
        <v>0.009118819655545162</v>
      </c>
      <c r="AF90" s="50">
        <f t="shared" si="3"/>
        <v>0.0004559409827772581</v>
      </c>
    </row>
    <row r="91" spans="28:32" ht="18.75">
      <c r="AB91" s="49">
        <v>43</v>
      </c>
      <c r="AC91" s="49">
        <f t="shared" si="0"/>
        <v>71.66666666666667</v>
      </c>
      <c r="AD91" s="50">
        <f t="shared" si="1"/>
        <v>0.003859457095496151</v>
      </c>
      <c r="AE91" s="50">
        <f t="shared" si="2"/>
        <v>0.007718914190992302</v>
      </c>
      <c r="AF91" s="50">
        <f t="shared" si="3"/>
        <v>0.0003859457095496151</v>
      </c>
    </row>
    <row r="92" spans="28:32" ht="18.75">
      <c r="AB92" s="49">
        <v>44</v>
      </c>
      <c r="AC92" s="49">
        <f t="shared" si="0"/>
        <v>73.33333333333334</v>
      </c>
      <c r="AD92" s="50">
        <f t="shared" si="1"/>
        <v>0.0032669598993369004</v>
      </c>
      <c r="AE92" s="50">
        <f t="shared" si="2"/>
        <v>0.006533919798673801</v>
      </c>
      <c r="AF92" s="50">
        <f t="shared" si="3"/>
        <v>0.00032669598993369004</v>
      </c>
    </row>
    <row r="93" spans="28:32" ht="18.75">
      <c r="AB93" s="49">
        <v>45</v>
      </c>
      <c r="AC93" s="49">
        <f t="shared" si="0"/>
        <v>75</v>
      </c>
      <c r="AD93" s="50">
        <f t="shared" si="1"/>
        <v>0.002765421850739168</v>
      </c>
      <c r="AE93" s="50">
        <f t="shared" si="2"/>
        <v>0.005530843701478336</v>
      </c>
      <c r="AF93" s="50">
        <f t="shared" si="3"/>
        <v>0.0002765421850739168</v>
      </c>
    </row>
    <row r="94" spans="28:32" ht="18.75">
      <c r="AB94" s="49">
        <v>46</v>
      </c>
      <c r="AC94" s="49">
        <f t="shared" si="0"/>
        <v>76.66666666666667</v>
      </c>
      <c r="AD94" s="50">
        <f t="shared" si="1"/>
        <v>0.0023408790582638847</v>
      </c>
      <c r="AE94" s="50">
        <f t="shared" si="2"/>
        <v>0.004681758116527769</v>
      </c>
      <c r="AF94" s="50">
        <f t="shared" si="3"/>
        <v>0.00023408790582638844</v>
      </c>
    </row>
    <row r="95" spans="28:32" ht="18.75">
      <c r="AB95" s="49">
        <v>47</v>
      </c>
      <c r="AC95" s="49">
        <f t="shared" si="0"/>
        <v>78.33333333333334</v>
      </c>
      <c r="AD95" s="50">
        <f t="shared" si="1"/>
        <v>0.001981511342999529</v>
      </c>
      <c r="AE95" s="50">
        <f t="shared" si="2"/>
        <v>0.003963022685999057</v>
      </c>
      <c r="AF95" s="50">
        <f t="shared" si="3"/>
        <v>0.00019815113429995287</v>
      </c>
    </row>
    <row r="96" spans="28:32" ht="18.75">
      <c r="AB96" s="49">
        <v>48</v>
      </c>
      <c r="AC96" s="49">
        <f t="shared" si="0"/>
        <v>80</v>
      </c>
      <c r="AD96" s="50">
        <f t="shared" si="1"/>
        <v>0.0016773131395125592</v>
      </c>
      <c r="AE96" s="50">
        <f t="shared" si="2"/>
        <v>0.0033546262790251184</v>
      </c>
      <c r="AF96" s="50">
        <f t="shared" si="3"/>
        <v>0.00016773131395125593</v>
      </c>
    </row>
    <row r="97" spans="28:32" ht="18.75">
      <c r="AB97" s="49">
        <v>49</v>
      </c>
      <c r="AC97" s="49">
        <f t="shared" si="0"/>
        <v>81.66666666666667</v>
      </c>
      <c r="AD97" s="50">
        <f t="shared" si="1"/>
        <v>0.0014198149195162808</v>
      </c>
      <c r="AE97" s="50">
        <f t="shared" si="2"/>
        <v>0.0028396298390325615</v>
      </c>
      <c r="AF97" s="50">
        <f t="shared" si="3"/>
        <v>0.00014198149195162807</v>
      </c>
    </row>
    <row r="98" spans="28:32" ht="18.75">
      <c r="AB98" s="49">
        <v>50</v>
      </c>
      <c r="AC98" s="49">
        <f t="shared" si="0"/>
        <v>83.33333333333334</v>
      </c>
      <c r="AD98" s="50">
        <f t="shared" si="1"/>
        <v>0.0012018473820975704</v>
      </c>
      <c r="AE98" s="50">
        <f t="shared" si="2"/>
        <v>0.002403694764195141</v>
      </c>
      <c r="AF98" s="50">
        <f t="shared" si="3"/>
        <v>0.00012018473820975704</v>
      </c>
    </row>
    <row r="99" spans="28:32" ht="18.75">
      <c r="AB99" s="49">
        <v>51</v>
      </c>
      <c r="AC99" s="49">
        <f t="shared" si="0"/>
        <v>85</v>
      </c>
      <c r="AD99" s="50">
        <f t="shared" si="1"/>
        <v>0.001017341845053221</v>
      </c>
      <c r="AE99" s="50">
        <f t="shared" si="2"/>
        <v>0.002034683690106442</v>
      </c>
      <c r="AF99" s="50">
        <f t="shared" si="3"/>
        <v>0.00010173418450532208</v>
      </c>
    </row>
    <row r="100" spans="28:32" ht="18.75">
      <c r="AB100" s="49">
        <v>52</v>
      </c>
      <c r="AC100" s="49">
        <f t="shared" si="0"/>
        <v>86.66666666666667</v>
      </c>
      <c r="AD100" s="50">
        <f t="shared" si="1"/>
        <v>0.0008611612798040492</v>
      </c>
      <c r="AE100" s="50">
        <f t="shared" si="2"/>
        <v>0.0017223225596080984</v>
      </c>
      <c r="AF100" s="50">
        <f t="shared" si="3"/>
        <v>8.611612798040493E-05</v>
      </c>
    </row>
    <row r="101" spans="28:32" ht="18.75">
      <c r="AB101" s="49">
        <v>53</v>
      </c>
      <c r="AC101" s="49">
        <f t="shared" si="0"/>
        <v>88.33333333333334</v>
      </c>
      <c r="AD101" s="50">
        <f t="shared" si="1"/>
        <v>0.0007289572855375409</v>
      </c>
      <c r="AE101" s="50">
        <f t="shared" si="2"/>
        <v>0.0014579145710750816</v>
      </c>
      <c r="AF101" s="50">
        <f t="shared" si="3"/>
        <v>7.289572855375408E-05</v>
      </c>
    </row>
    <row r="102" spans="28:32" ht="18.75">
      <c r="AB102" s="49">
        <v>54</v>
      </c>
      <c r="AC102" s="49">
        <f t="shared" si="0"/>
        <v>90</v>
      </c>
      <c r="AD102" s="50">
        <f t="shared" si="1"/>
        <v>0.0006170490204333978</v>
      </c>
      <c r="AE102" s="50">
        <f t="shared" si="2"/>
        <v>0.0012340980408667955</v>
      </c>
      <c r="AF102" s="50">
        <f t="shared" si="3"/>
        <v>6.17049020433398E-05</v>
      </c>
    </row>
    <row r="103" spans="28:32" ht="18.75">
      <c r="AB103" s="49">
        <v>55</v>
      </c>
      <c r="AC103" s="49">
        <f t="shared" si="0"/>
        <v>91.66666666666667</v>
      </c>
      <c r="AD103" s="50">
        <f t="shared" si="1"/>
        <v>0.0005223207191585258</v>
      </c>
      <c r="AE103" s="50">
        <f t="shared" si="2"/>
        <v>0.0010446414383170513</v>
      </c>
      <c r="AF103" s="50">
        <f t="shared" si="3"/>
        <v>5.223207191585257E-05</v>
      </c>
    </row>
    <row r="104" spans="28:32" ht="18.75">
      <c r="AB104" s="49">
        <v>56</v>
      </c>
      <c r="AC104" s="49">
        <f t="shared" si="0"/>
        <v>93.33333333333334</v>
      </c>
      <c r="AD104" s="50">
        <f t="shared" si="1"/>
        <v>0.0004421349432994151</v>
      </c>
      <c r="AE104" s="50">
        <f t="shared" si="2"/>
        <v>0.0008842698865988302</v>
      </c>
      <c r="AF104" s="50">
        <f t="shared" si="3"/>
        <v>4.421349432994151E-05</v>
      </c>
    </row>
    <row r="105" spans="28:32" ht="18.75">
      <c r="AB105" s="49">
        <v>57</v>
      </c>
      <c r="AC105" s="49">
        <f t="shared" si="0"/>
        <v>95</v>
      </c>
      <c r="AD105" s="50">
        <f t="shared" si="1"/>
        <v>0.00037425914943850296</v>
      </c>
      <c r="AE105" s="50">
        <f t="shared" si="2"/>
        <v>0.0007485182988770059</v>
      </c>
      <c r="AF105" s="50">
        <f t="shared" si="3"/>
        <v>3.74259149438503E-05</v>
      </c>
    </row>
    <row r="106" spans="28:32" ht="18.75">
      <c r="AB106" s="49">
        <v>58</v>
      </c>
      <c r="AC106" s="49">
        <f t="shared" si="0"/>
        <v>96.66666666666667</v>
      </c>
      <c r="AD106" s="50">
        <f t="shared" si="1"/>
        <v>0.0003168035303727977</v>
      </c>
      <c r="AE106" s="50">
        <f t="shared" si="2"/>
        <v>0.0006336070607455954</v>
      </c>
      <c r="AF106" s="50">
        <f t="shared" si="3"/>
        <v>3.168035303727977E-05</v>
      </c>
    </row>
    <row r="107" spans="28:32" ht="18.75">
      <c r="AB107" s="49">
        <v>59</v>
      </c>
      <c r="AC107" s="49">
        <f t="shared" si="0"/>
        <v>98.33333333333334</v>
      </c>
      <c r="AD107" s="50">
        <f t="shared" si="1"/>
        <v>0.000268168398841402</v>
      </c>
      <c r="AE107" s="50">
        <f t="shared" si="2"/>
        <v>0.000536336797682804</v>
      </c>
      <c r="AF107" s="50">
        <f t="shared" si="3"/>
        <v>2.6816839884140204E-05</v>
      </c>
    </row>
    <row r="108" spans="28:32" ht="18.75">
      <c r="AB108" s="49">
        <v>60</v>
      </c>
      <c r="AC108" s="49">
        <f t="shared" si="0"/>
        <v>100</v>
      </c>
      <c r="AD108" s="50">
        <f t="shared" si="1"/>
        <v>0.00022699964881242428</v>
      </c>
      <c r="AE108" s="50">
        <f t="shared" si="2"/>
        <v>0.00045399929762484856</v>
      </c>
      <c r="AF108" s="50">
        <f t="shared" si="3"/>
        <v>2.2699964881242427E-05</v>
      </c>
    </row>
  </sheetData>
  <sheetProtection password="DE47" sheet="1" objects="1" scenarios="1" selectLockedCells="1"/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P2:AK107"/>
  <sheetViews>
    <sheetView showGridLines="0" showRowColHeaders="0" showOutlineSymbols="0" workbookViewId="0" topLeftCell="A1">
      <pane xSplit="25" topLeftCell="AC1" activePane="topRight" state="frozen"/>
      <selection pane="topLeft" activeCell="A1" sqref="A1"/>
      <selection pane="topRight" activeCell="Q23" sqref="Q23"/>
    </sheetView>
  </sheetViews>
  <sheetFormatPr defaultColWidth="9.140625" defaultRowHeight="12.75"/>
  <cols>
    <col min="1" max="9" width="9.140625" style="54" customWidth="1"/>
    <col min="10" max="15" width="4.8515625" style="54" customWidth="1"/>
    <col min="16" max="16" width="5.8515625" style="54" bestFit="1" customWidth="1"/>
    <col min="17" max="17" width="8.28125" style="54" bestFit="1" customWidth="1"/>
    <col min="18" max="18" width="3.57421875" style="54" bestFit="1" customWidth="1"/>
    <col min="19" max="19" width="9.28125" style="54" bestFit="1" customWidth="1"/>
    <col min="20" max="26" width="9.140625" style="54" customWidth="1"/>
    <col min="27" max="30" width="9.28125" style="54" bestFit="1" customWidth="1"/>
    <col min="31" max="31" width="12.140625" style="54" bestFit="1" customWidth="1"/>
    <col min="32" max="32" width="12.00390625" style="54" bestFit="1" customWidth="1"/>
    <col min="33" max="33" width="9.140625" style="54" customWidth="1"/>
    <col min="34" max="34" width="9.28125" style="54" bestFit="1" customWidth="1"/>
    <col min="35" max="35" width="10.140625" style="54" bestFit="1" customWidth="1"/>
    <col min="36" max="36" width="10.8515625" style="54" bestFit="1" customWidth="1"/>
    <col min="37" max="37" width="9.28125" style="54" bestFit="1" customWidth="1"/>
    <col min="38" max="16384" width="9.140625" style="54" customWidth="1"/>
  </cols>
  <sheetData>
    <row r="1" ht="12.75"/>
    <row r="2" ht="12.75">
      <c r="AH2" s="57" t="s">
        <v>127</v>
      </c>
    </row>
    <row r="3" spans="28:34" ht="12.75">
      <c r="AB3" s="54" t="s">
        <v>122</v>
      </c>
      <c r="AH3" s="54" t="s">
        <v>128</v>
      </c>
    </row>
    <row r="4" spans="28:35" ht="12.75">
      <c r="AB4" s="54" t="s">
        <v>84</v>
      </c>
      <c r="AC4" s="53">
        <f>Q24</f>
        <v>9E-07</v>
      </c>
      <c r="AD4" s="54" t="s">
        <v>107</v>
      </c>
      <c r="AH4" s="54" t="s">
        <v>119</v>
      </c>
      <c r="AI4" s="79">
        <f>Q23</f>
        <v>0.009</v>
      </c>
    </row>
    <row r="5" spans="28:35" ht="12.75">
      <c r="AB5" s="54" t="s">
        <v>85</v>
      </c>
      <c r="AC5" s="55">
        <f>Q22</f>
        <v>110</v>
      </c>
      <c r="AD5" s="56" t="s">
        <v>11</v>
      </c>
      <c r="AH5" s="54" t="s">
        <v>85</v>
      </c>
      <c r="AI5" s="54">
        <f>Q22</f>
        <v>110</v>
      </c>
    </row>
    <row r="6" spans="28:35" ht="12.75">
      <c r="AB6" s="54" t="s">
        <v>118</v>
      </c>
      <c r="AC6" s="55">
        <v>50</v>
      </c>
      <c r="AE6" s="54" t="s">
        <v>125</v>
      </c>
      <c r="AF6" s="54" t="s">
        <v>126</v>
      </c>
      <c r="AH6" s="55" t="s">
        <v>84</v>
      </c>
      <c r="AI6" s="70">
        <f>Q24</f>
        <v>9E-07</v>
      </c>
    </row>
    <row r="7" spans="27:37" ht="12.75">
      <c r="AA7" s="55" t="s">
        <v>96</v>
      </c>
      <c r="AB7" s="55" t="s">
        <v>115</v>
      </c>
      <c r="AC7" s="55" t="s">
        <v>123</v>
      </c>
      <c r="AD7" s="55" t="s">
        <v>120</v>
      </c>
      <c r="AE7" s="55" t="s">
        <v>124</v>
      </c>
      <c r="AF7" s="55" t="s">
        <v>124</v>
      </c>
      <c r="AH7" s="55" t="s">
        <v>123</v>
      </c>
      <c r="AI7" s="55" t="s">
        <v>121</v>
      </c>
      <c r="AJ7" s="55" t="s">
        <v>120</v>
      </c>
      <c r="AK7" s="55" t="s">
        <v>124</v>
      </c>
    </row>
    <row r="8" spans="27:37" ht="12.75">
      <c r="AA8" s="55">
        <v>1</v>
      </c>
      <c r="AB8" s="55">
        <f aca="true" t="shared" si="0" ref="AB8:AB39">AA8*$AC$6</f>
        <v>50</v>
      </c>
      <c r="AC8" s="58">
        <f aca="true" t="shared" si="1" ref="AC8:AC39">1/(2*PI()*AB8*$AC$4)</f>
        <v>3536.77651315323</v>
      </c>
      <c r="AD8" s="58">
        <f aca="true" t="shared" si="2" ref="AD8:AD39">SQRT(AC8^2+$AC$5^2)</f>
        <v>3538.4866968793767</v>
      </c>
      <c r="AE8" s="71">
        <f>AC8/AD8</f>
        <v>0.9995166906441517</v>
      </c>
      <c r="AF8" s="71">
        <f aca="true" t="shared" si="3" ref="AF8:AF39">$AC$5/AD8</f>
        <v>0.03108673549543368</v>
      </c>
      <c r="AH8" s="58">
        <f aca="true" t="shared" si="4" ref="AH8:AH39">1/(2*PI()*AB8*$AI$6)</f>
        <v>3536.77651315323</v>
      </c>
      <c r="AI8" s="58">
        <f>2*PI()*AB8*$AI$4</f>
        <v>2.827433388230814</v>
      </c>
      <c r="AJ8" s="58">
        <f>SQRT($AI$5^2+(AH8-AI8)^2)</f>
        <v>3535.6606311086875</v>
      </c>
      <c r="AK8" s="54">
        <f aca="true" t="shared" si="5" ref="AK8:AK39">$AI$5/AJ8</f>
        <v>0.03111158323063008</v>
      </c>
    </row>
    <row r="9" spans="27:37" ht="12.75">
      <c r="AA9" s="55">
        <v>2</v>
      </c>
      <c r="AB9" s="55">
        <f t="shared" si="0"/>
        <v>100</v>
      </c>
      <c r="AC9" s="58">
        <f t="shared" si="1"/>
        <v>1768.388256576615</v>
      </c>
      <c r="AD9" s="58">
        <f t="shared" si="2"/>
        <v>1771.8061479738917</v>
      </c>
      <c r="AE9" s="71">
        <f aca="true" t="shared" si="6" ref="AE9:AE72">AC9/AD9</f>
        <v>0.9980709563508485</v>
      </c>
      <c r="AF9" s="71">
        <f t="shared" si="3"/>
        <v>0.06208354120781665</v>
      </c>
      <c r="AH9" s="58">
        <f t="shared" si="4"/>
        <v>1768.388256576615</v>
      </c>
      <c r="AI9" s="58">
        <f aca="true" t="shared" si="7" ref="AI9:AI39">2*PI()*AB9*$AI$4</f>
        <v>5.654866776461628</v>
      </c>
      <c r="AJ9" s="58">
        <f aca="true" t="shared" si="8" ref="AJ9:AJ72">SQRT($AI$5^2+(AH9-AI9)^2)</f>
        <v>1766.1622245751776</v>
      </c>
      <c r="AK9" s="54">
        <f t="shared" si="5"/>
        <v>0.06228193450715365</v>
      </c>
    </row>
    <row r="10" spans="27:37" ht="12.75">
      <c r="AA10" s="55">
        <v>3</v>
      </c>
      <c r="AB10" s="55">
        <f t="shared" si="0"/>
        <v>150</v>
      </c>
      <c r="AC10" s="58">
        <f t="shared" si="1"/>
        <v>1178.92550438441</v>
      </c>
      <c r="AD10" s="58">
        <f t="shared" si="2"/>
        <v>1184.046175150292</v>
      </c>
      <c r="AE10" s="71">
        <f t="shared" si="6"/>
        <v>0.9956752778114993</v>
      </c>
      <c r="AF10" s="71">
        <f t="shared" si="3"/>
        <v>0.09290178230256739</v>
      </c>
      <c r="AH10" s="58">
        <f t="shared" si="4"/>
        <v>1178.92550438441</v>
      </c>
      <c r="AI10" s="58">
        <f t="shared" si="7"/>
        <v>8.482300164692441</v>
      </c>
      <c r="AJ10" s="58">
        <f t="shared" si="8"/>
        <v>1175.6008226877523</v>
      </c>
      <c r="AK10" s="54">
        <f t="shared" si="5"/>
        <v>0.09356917575857869</v>
      </c>
    </row>
    <row r="11" spans="27:37" ht="12.75">
      <c r="AA11" s="55">
        <v>4</v>
      </c>
      <c r="AB11" s="55">
        <f t="shared" si="0"/>
        <v>200</v>
      </c>
      <c r="AC11" s="58">
        <f t="shared" si="1"/>
        <v>884.1941282883075</v>
      </c>
      <c r="AD11" s="58">
        <f t="shared" si="2"/>
        <v>891.0102448903267</v>
      </c>
      <c r="AE11" s="71">
        <f t="shared" si="6"/>
        <v>0.9923501254434418</v>
      </c>
      <c r="AF11" s="71">
        <f t="shared" si="3"/>
        <v>0.12345537060972823</v>
      </c>
      <c r="AH11" s="58">
        <f t="shared" si="4"/>
        <v>884.1941282883075</v>
      </c>
      <c r="AI11" s="58">
        <f t="shared" si="7"/>
        <v>11.309733552923255</v>
      </c>
      <c r="AJ11" s="58">
        <f t="shared" si="8"/>
        <v>879.7881373220249</v>
      </c>
      <c r="AK11" s="54">
        <f t="shared" si="5"/>
        <v>0.1250301013773924</v>
      </c>
    </row>
    <row r="12" spans="27:37" ht="12.75">
      <c r="AA12" s="55">
        <v>5</v>
      </c>
      <c r="AB12" s="55">
        <f t="shared" si="0"/>
        <v>250</v>
      </c>
      <c r="AC12" s="58">
        <f t="shared" si="1"/>
        <v>707.355302630646</v>
      </c>
      <c r="AD12" s="58">
        <f t="shared" si="2"/>
        <v>715.8571953676883</v>
      </c>
      <c r="AE12" s="71">
        <f t="shared" si="6"/>
        <v>0.9881234793865898</v>
      </c>
      <c r="AF12" s="71">
        <f t="shared" si="3"/>
        <v>0.15366193245218454</v>
      </c>
      <c r="AH12" s="58">
        <f t="shared" si="4"/>
        <v>707.355302630646</v>
      </c>
      <c r="AI12" s="58">
        <f t="shared" si="7"/>
        <v>14.137166941154067</v>
      </c>
      <c r="AJ12" s="58">
        <f t="shared" si="8"/>
        <v>701.891290477959</v>
      </c>
      <c r="AK12" s="54">
        <f t="shared" si="5"/>
        <v>0.15671942577474432</v>
      </c>
    </row>
    <row r="13" spans="27:37" ht="12.75">
      <c r="AA13" s="55">
        <v>6</v>
      </c>
      <c r="AB13" s="55">
        <f t="shared" si="0"/>
        <v>300</v>
      </c>
      <c r="AC13" s="58">
        <f t="shared" si="1"/>
        <v>589.462752192205</v>
      </c>
      <c r="AD13" s="58">
        <f t="shared" si="2"/>
        <v>599.6385046192488</v>
      </c>
      <c r="AE13" s="71">
        <f t="shared" si="6"/>
        <v>0.9830301884407755</v>
      </c>
      <c r="AF13" s="71">
        <f t="shared" si="3"/>
        <v>0.1834438568447943</v>
      </c>
      <c r="AH13" s="58">
        <f t="shared" si="4"/>
        <v>589.462752192205</v>
      </c>
      <c r="AI13" s="58">
        <f t="shared" si="7"/>
        <v>16.964600329384883</v>
      </c>
      <c r="AJ13" s="58">
        <f t="shared" si="8"/>
        <v>582.9700969057888</v>
      </c>
      <c r="AK13" s="54">
        <f t="shared" si="5"/>
        <v>0.18868892346939128</v>
      </c>
    </row>
    <row r="14" spans="27:37" ht="12.75">
      <c r="AA14" s="55">
        <v>7</v>
      </c>
      <c r="AB14" s="55">
        <f t="shared" si="0"/>
        <v>350</v>
      </c>
      <c r="AC14" s="58">
        <f t="shared" si="1"/>
        <v>505.2537875933186</v>
      </c>
      <c r="AD14" s="58">
        <f t="shared" si="2"/>
        <v>517.0893441924658</v>
      </c>
      <c r="AE14" s="71">
        <f t="shared" si="6"/>
        <v>0.9771111960977833</v>
      </c>
      <c r="AF14" s="71">
        <f t="shared" si="3"/>
        <v>0.21272919512929842</v>
      </c>
      <c r="AH14" s="58">
        <f t="shared" si="4"/>
        <v>505.2537875933186</v>
      </c>
      <c r="AI14" s="58">
        <f t="shared" si="7"/>
        <v>19.792033717615695</v>
      </c>
      <c r="AJ14" s="58">
        <f t="shared" si="8"/>
        <v>497.76813324686975</v>
      </c>
      <c r="AK14" s="54">
        <f t="shared" si="5"/>
        <v>0.22098642450750286</v>
      </c>
    </row>
    <row r="15" spans="27:37" ht="12.75">
      <c r="AA15" s="55">
        <v>8</v>
      </c>
      <c r="AB15" s="55">
        <f t="shared" si="0"/>
        <v>400</v>
      </c>
      <c r="AC15" s="58">
        <f t="shared" si="1"/>
        <v>442.09706414415376</v>
      </c>
      <c r="AD15" s="58">
        <f t="shared" si="2"/>
        <v>455.57635378153685</v>
      </c>
      <c r="AE15" s="71">
        <f t="shared" si="6"/>
        <v>0.9704126662292775</v>
      </c>
      <c r="AF15" s="71">
        <f t="shared" si="3"/>
        <v>0.24145239121156944</v>
      </c>
      <c r="AH15" s="58">
        <f t="shared" si="4"/>
        <v>442.09706414415376</v>
      </c>
      <c r="AI15" s="58">
        <f t="shared" si="7"/>
        <v>22.61946710584651</v>
      </c>
      <c r="AJ15" s="58">
        <f t="shared" si="8"/>
        <v>433.66052900515683</v>
      </c>
      <c r="AK15" s="54">
        <f t="shared" si="5"/>
        <v>0.25365462762393104</v>
      </c>
    </row>
    <row r="16" spans="27:37" ht="12.75">
      <c r="AA16" s="55">
        <v>9</v>
      </c>
      <c r="AB16" s="55">
        <f t="shared" si="0"/>
        <v>450</v>
      </c>
      <c r="AC16" s="58">
        <f t="shared" si="1"/>
        <v>392.97516812813666</v>
      </c>
      <c r="AD16" s="58">
        <f t="shared" si="2"/>
        <v>408.08024059654895</v>
      </c>
      <c r="AE16" s="71">
        <f t="shared" si="6"/>
        <v>0.9629850432201004</v>
      </c>
      <c r="AF16" s="71">
        <f t="shared" si="3"/>
        <v>0.2695548302931731</v>
      </c>
      <c r="AH16" s="58">
        <f t="shared" si="4"/>
        <v>392.97516812813666</v>
      </c>
      <c r="AI16" s="58">
        <f t="shared" si="7"/>
        <v>25.446900494077322</v>
      </c>
      <c r="AJ16" s="58">
        <f t="shared" si="8"/>
        <v>383.63658260141557</v>
      </c>
      <c r="AK16" s="54">
        <f t="shared" si="5"/>
        <v>0.2867296941654962</v>
      </c>
    </row>
    <row r="17" spans="27:37" ht="12.75">
      <c r="AA17" s="55">
        <v>10</v>
      </c>
      <c r="AB17" s="55">
        <f t="shared" si="0"/>
        <v>500</v>
      </c>
      <c r="AC17" s="58">
        <f t="shared" si="1"/>
        <v>353.677651315323</v>
      </c>
      <c r="AD17" s="58">
        <f t="shared" si="2"/>
        <v>370.38882412935084</v>
      </c>
      <c r="AE17" s="71">
        <f t="shared" si="6"/>
        <v>0.9548820814091523</v>
      </c>
      <c r="AF17" s="71">
        <f t="shared" si="3"/>
        <v>0.29698520266795286</v>
      </c>
      <c r="AH17" s="58">
        <f t="shared" si="4"/>
        <v>353.677651315323</v>
      </c>
      <c r="AI17" s="58">
        <f t="shared" si="7"/>
        <v>28.274333882308134</v>
      </c>
      <c r="AJ17" s="58">
        <f t="shared" si="8"/>
        <v>343.4928223360881</v>
      </c>
      <c r="AK17" s="54">
        <f t="shared" si="5"/>
        <v>0.32023958827404925</v>
      </c>
    </row>
    <row r="18" spans="27:37" ht="12.75">
      <c r="AA18" s="55">
        <v>11</v>
      </c>
      <c r="AB18" s="55">
        <f t="shared" si="0"/>
        <v>550</v>
      </c>
      <c r="AC18" s="58">
        <f t="shared" si="1"/>
        <v>321.5251375593845</v>
      </c>
      <c r="AD18" s="58">
        <f t="shared" si="2"/>
        <v>339.82115014015994</v>
      </c>
      <c r="AE18" s="71">
        <f t="shared" si="6"/>
        <v>0.946159876825709</v>
      </c>
      <c r="AF18" s="71">
        <f t="shared" si="3"/>
        <v>0.3236996871873051</v>
      </c>
      <c r="AH18" s="58">
        <f t="shared" si="4"/>
        <v>321.5251375593845</v>
      </c>
      <c r="AI18" s="58">
        <f t="shared" si="7"/>
        <v>31.10176727053895</v>
      </c>
      <c r="AJ18" s="58">
        <f t="shared" si="8"/>
        <v>310.55713485594225</v>
      </c>
      <c r="AK18" s="54">
        <f t="shared" si="5"/>
        <v>0.35420213433842235</v>
      </c>
    </row>
    <row r="19" spans="27:37" ht="12.75">
      <c r="AA19" s="55">
        <v>12</v>
      </c>
      <c r="AB19" s="55">
        <f t="shared" si="0"/>
        <v>600</v>
      </c>
      <c r="AC19" s="58">
        <f t="shared" si="1"/>
        <v>294.7313760961025</v>
      </c>
      <c r="AD19" s="58">
        <f t="shared" si="2"/>
        <v>314.58954854778983</v>
      </c>
      <c r="AE19" s="71">
        <f t="shared" si="6"/>
        <v>0.9368759307378242</v>
      </c>
      <c r="AF19" s="71">
        <f t="shared" si="3"/>
        <v>0.3496619659101285</v>
      </c>
      <c r="AH19" s="58">
        <f t="shared" si="4"/>
        <v>294.7313760961025</v>
      </c>
      <c r="AI19" s="58">
        <f t="shared" si="7"/>
        <v>33.929200658769766</v>
      </c>
      <c r="AJ19" s="58">
        <f t="shared" si="8"/>
        <v>283.0508341497076</v>
      </c>
      <c r="AK19" s="54">
        <f t="shared" si="5"/>
        <v>0.38862277276250745</v>
      </c>
    </row>
    <row r="20" spans="27:37" ht="12.75">
      <c r="AA20" s="55">
        <v>13</v>
      </c>
      <c r="AB20" s="55">
        <f t="shared" si="0"/>
        <v>650</v>
      </c>
      <c r="AC20" s="58">
        <f t="shared" si="1"/>
        <v>272.0597317810177</v>
      </c>
      <c r="AD20" s="58">
        <f t="shared" si="2"/>
        <v>293.4561256078314</v>
      </c>
      <c r="AE20" s="71">
        <f t="shared" si="6"/>
        <v>0.9270882698989649</v>
      </c>
      <c r="AF20" s="71">
        <f t="shared" si="3"/>
        <v>0.37484308692537466</v>
      </c>
      <c r="AH20" s="58">
        <f t="shared" si="4"/>
        <v>272.0597317810177</v>
      </c>
      <c r="AI20" s="58">
        <f t="shared" si="7"/>
        <v>36.756634047000574</v>
      </c>
      <c r="AJ20" s="58">
        <f t="shared" si="8"/>
        <v>259.74515934512505</v>
      </c>
      <c r="AK20" s="54">
        <f t="shared" si="5"/>
        <v>0.42349201146744875</v>
      </c>
    </row>
    <row r="21" spans="16:37" ht="15.75">
      <c r="P21" s="78" t="s">
        <v>132</v>
      </c>
      <c r="AA21" s="55">
        <v>14</v>
      </c>
      <c r="AB21" s="55">
        <f t="shared" si="0"/>
        <v>700</v>
      </c>
      <c r="AC21" s="58">
        <f t="shared" si="1"/>
        <v>252.6268937966593</v>
      </c>
      <c r="AD21" s="58">
        <f t="shared" si="2"/>
        <v>275.5364721218383</v>
      </c>
      <c r="AE21" s="71">
        <f t="shared" si="6"/>
        <v>0.9168546430577483</v>
      </c>
      <c r="AF21" s="71">
        <f t="shared" si="3"/>
        <v>0.3992211962101321</v>
      </c>
      <c r="AH21" s="58">
        <f t="shared" si="4"/>
        <v>252.6268937966593</v>
      </c>
      <c r="AI21" s="58">
        <f t="shared" si="7"/>
        <v>39.58406743523139</v>
      </c>
      <c r="AJ21" s="58">
        <f t="shared" si="8"/>
        <v>239.76498047893799</v>
      </c>
      <c r="AK21" s="54">
        <f t="shared" si="5"/>
        <v>0.45878259527422055</v>
      </c>
    </row>
    <row r="22" spans="16:37" ht="20.25" customHeight="1">
      <c r="P22" s="72" t="s">
        <v>85</v>
      </c>
      <c r="Q22" s="72">
        <f>S22*10</f>
        <v>110</v>
      </c>
      <c r="R22" s="74" t="s">
        <v>11</v>
      </c>
      <c r="S22" s="75">
        <v>11</v>
      </c>
      <c r="AA22" s="55">
        <v>15</v>
      </c>
      <c r="AB22" s="55">
        <f t="shared" si="0"/>
        <v>750</v>
      </c>
      <c r="AC22" s="58">
        <f t="shared" si="1"/>
        <v>235.785100876882</v>
      </c>
      <c r="AD22" s="58">
        <f t="shared" si="2"/>
        <v>260.1818859865564</v>
      </c>
      <c r="AE22" s="71">
        <f t="shared" si="6"/>
        <v>0.90623180773263</v>
      </c>
      <c r="AF22" s="71">
        <f t="shared" si="3"/>
        <v>0.42278116165890084</v>
      </c>
      <c r="AH22" s="58">
        <f t="shared" si="4"/>
        <v>235.785100876882</v>
      </c>
      <c r="AI22" s="58">
        <f t="shared" si="7"/>
        <v>42.411500823462205</v>
      </c>
      <c r="AJ22" s="58">
        <f t="shared" si="8"/>
        <v>222.47100754394933</v>
      </c>
      <c r="AK22" s="54">
        <f t="shared" si="5"/>
        <v>0.49444645041340685</v>
      </c>
    </row>
    <row r="23" spans="16:37" ht="20.25" customHeight="1">
      <c r="P23" s="73" t="s">
        <v>119</v>
      </c>
      <c r="Q23" s="86">
        <f>S23/1000</f>
        <v>0.009</v>
      </c>
      <c r="R23" s="73" t="s">
        <v>129</v>
      </c>
      <c r="S23" s="75">
        <v>9</v>
      </c>
      <c r="AA23" s="55">
        <v>16</v>
      </c>
      <c r="AB23" s="55">
        <f t="shared" si="0"/>
        <v>800</v>
      </c>
      <c r="AC23" s="58">
        <f t="shared" si="1"/>
        <v>221.04853207207688</v>
      </c>
      <c r="AD23" s="58">
        <f t="shared" si="2"/>
        <v>246.90575840028518</v>
      </c>
      <c r="AE23" s="71">
        <f t="shared" si="6"/>
        <v>0.8952749158393932</v>
      </c>
      <c r="AF23" s="71">
        <f t="shared" si="3"/>
        <v>0.4455141132094105</v>
      </c>
      <c r="AH23" s="58">
        <f t="shared" si="4"/>
        <v>221.04853207207688</v>
      </c>
      <c r="AI23" s="58">
        <f t="shared" si="7"/>
        <v>45.23893421169302</v>
      </c>
      <c r="AJ23" s="58">
        <f t="shared" si="8"/>
        <v>207.38614876560558</v>
      </c>
      <c r="AK23" s="54">
        <f t="shared" si="5"/>
        <v>0.5304115084577105</v>
      </c>
    </row>
    <row r="24" spans="16:37" ht="20.25" customHeight="1">
      <c r="P24" s="73" t="s">
        <v>84</v>
      </c>
      <c r="Q24" s="76">
        <f>0.0000001*S24</f>
        <v>9E-07</v>
      </c>
      <c r="R24" s="73" t="s">
        <v>107</v>
      </c>
      <c r="S24" s="75">
        <v>9</v>
      </c>
      <c r="AA24" s="55">
        <v>17</v>
      </c>
      <c r="AB24" s="55">
        <f t="shared" si="0"/>
        <v>850</v>
      </c>
      <c r="AC24" s="58">
        <f t="shared" si="1"/>
        <v>208.04567724430765</v>
      </c>
      <c r="AD24" s="58">
        <f t="shared" si="2"/>
        <v>235.3359382245785</v>
      </c>
      <c r="AE24" s="71">
        <f t="shared" si="6"/>
        <v>0.88403700180196</v>
      </c>
      <c r="AF24" s="71">
        <f t="shared" si="3"/>
        <v>0.46741692250602285</v>
      </c>
      <c r="AH24" s="58">
        <f t="shared" si="4"/>
        <v>208.04567724430765</v>
      </c>
      <c r="AI24" s="58">
        <f t="shared" si="7"/>
        <v>48.06636759992383</v>
      </c>
      <c r="AJ24" s="58">
        <f t="shared" si="8"/>
        <v>194.14782902287018</v>
      </c>
      <c r="AK24" s="54">
        <f t="shared" si="5"/>
        <v>0.5665785734181052</v>
      </c>
    </row>
    <row r="25" spans="16:37" ht="18.75">
      <c r="P25" s="73" t="s">
        <v>131</v>
      </c>
      <c r="Q25" s="77">
        <f>1/(2*PI()*SQRT(Q23*Q24))</f>
        <v>1768.388256576615</v>
      </c>
      <c r="R25" s="73" t="s">
        <v>130</v>
      </c>
      <c r="AA25" s="55">
        <v>18</v>
      </c>
      <c r="AB25" s="55">
        <f t="shared" si="0"/>
        <v>900</v>
      </c>
      <c r="AC25" s="58">
        <f t="shared" si="1"/>
        <v>196.48758406406833</v>
      </c>
      <c r="AD25" s="58">
        <f t="shared" si="2"/>
        <v>225.18297158385295</v>
      </c>
      <c r="AE25" s="71">
        <f t="shared" si="6"/>
        <v>0.8725685724903975</v>
      </c>
      <c r="AF25" s="71">
        <f t="shared" si="3"/>
        <v>0.48849164404528933</v>
      </c>
      <c r="AH25" s="58">
        <f t="shared" si="4"/>
        <v>196.48758406406833</v>
      </c>
      <c r="AI25" s="58">
        <f t="shared" si="7"/>
        <v>50.893800988154645</v>
      </c>
      <c r="AJ25" s="58">
        <f t="shared" si="8"/>
        <v>182.47616192356801</v>
      </c>
      <c r="AK25" s="54">
        <f t="shared" si="5"/>
        <v>0.6028184659324137</v>
      </c>
    </row>
    <row r="26" spans="27:37" ht="12.75">
      <c r="AA26" s="55">
        <v>19</v>
      </c>
      <c r="AB26" s="55">
        <f t="shared" si="0"/>
        <v>950</v>
      </c>
      <c r="AC26" s="58">
        <f t="shared" si="1"/>
        <v>186.14613227122263</v>
      </c>
      <c r="AD26" s="58">
        <f t="shared" si="2"/>
        <v>216.218367766329</v>
      </c>
      <c r="AE26" s="71">
        <f t="shared" si="6"/>
        <v>0.8609172948359042</v>
      </c>
      <c r="AF26" s="71">
        <f t="shared" si="3"/>
        <v>0.5087449375201969</v>
      </c>
      <c r="AH26" s="58">
        <f t="shared" si="4"/>
        <v>186.14613227122263</v>
      </c>
      <c r="AI26" s="58">
        <f t="shared" si="7"/>
        <v>53.72123437638546</v>
      </c>
      <c r="AJ26" s="58">
        <f t="shared" si="8"/>
        <v>172.1521233748165</v>
      </c>
      <c r="AK26" s="54">
        <f t="shared" si="5"/>
        <v>0.6389697544450473</v>
      </c>
    </row>
    <row r="27" spans="27:37" ht="12.75">
      <c r="AA27" s="55">
        <v>20</v>
      </c>
      <c r="AB27" s="55">
        <f t="shared" si="0"/>
        <v>1000</v>
      </c>
      <c r="AC27" s="58">
        <f t="shared" si="1"/>
        <v>176.8388256576615</v>
      </c>
      <c r="AD27" s="58">
        <f t="shared" si="2"/>
        <v>208.25938216556006</v>
      </c>
      <c r="AE27" s="71">
        <f t="shared" si="6"/>
        <v>0.8491277743111705</v>
      </c>
      <c r="AF27" s="71">
        <f t="shared" si="3"/>
        <v>0.528187488391535</v>
      </c>
      <c r="AH27" s="58">
        <f t="shared" si="4"/>
        <v>176.8388256576615</v>
      </c>
      <c r="AI27" s="58">
        <f t="shared" si="7"/>
        <v>56.54866776461627</v>
      </c>
      <c r="AJ27" s="58">
        <f t="shared" si="8"/>
        <v>163.00221497247745</v>
      </c>
      <c r="AK27" s="54">
        <f t="shared" si="5"/>
        <v>0.6748374555436149</v>
      </c>
    </row>
    <row r="28" spans="27:37" ht="12.75">
      <c r="AA28" s="55">
        <v>21</v>
      </c>
      <c r="AB28" s="55">
        <f t="shared" si="0"/>
        <v>1050</v>
      </c>
      <c r="AC28" s="58">
        <f t="shared" si="1"/>
        <v>168.41792919777288</v>
      </c>
      <c r="AD28" s="58">
        <f t="shared" si="2"/>
        <v>201.1581439446736</v>
      </c>
      <c r="AE28" s="71">
        <f t="shared" si="6"/>
        <v>0.8372414156102694</v>
      </c>
      <c r="AF28" s="71">
        <f t="shared" si="3"/>
        <v>0.5468334408089106</v>
      </c>
      <c r="AH28" s="58">
        <f t="shared" si="4"/>
        <v>168.41792919777288</v>
      </c>
      <c r="AI28" s="58">
        <f t="shared" si="7"/>
        <v>59.376101152847085</v>
      </c>
      <c r="AJ28" s="58">
        <f t="shared" si="8"/>
        <v>154.88744385320317</v>
      </c>
      <c r="AK28" s="54">
        <f t="shared" si="5"/>
        <v>0.7101931393758044</v>
      </c>
    </row>
    <row r="29" spans="27:37" ht="12.75">
      <c r="AA29" s="55">
        <v>22</v>
      </c>
      <c r="AB29" s="55">
        <f t="shared" si="0"/>
        <v>1100</v>
      </c>
      <c r="AC29" s="58">
        <f t="shared" si="1"/>
        <v>160.76256877969226</v>
      </c>
      <c r="AD29" s="58">
        <f t="shared" si="2"/>
        <v>194.7937461025001</v>
      </c>
      <c r="AE29" s="71">
        <f t="shared" si="6"/>
        <v>0.825296355741828</v>
      </c>
      <c r="AF29" s="71">
        <f t="shared" si="3"/>
        <v>0.5646998540811378</v>
      </c>
      <c r="AH29" s="58">
        <f t="shared" si="4"/>
        <v>160.76256877969226</v>
      </c>
      <c r="AI29" s="58">
        <f t="shared" si="7"/>
        <v>62.2035345410779</v>
      </c>
      <c r="AJ29" s="58">
        <f t="shared" si="8"/>
        <v>147.69523766881704</v>
      </c>
      <c r="AK29" s="54">
        <f t="shared" si="5"/>
        <v>0.7447768914977301</v>
      </c>
    </row>
    <row r="30" spans="27:37" ht="12.75">
      <c r="AA30" s="55">
        <v>23</v>
      </c>
      <c r="AB30" s="55">
        <f t="shared" si="0"/>
        <v>1150</v>
      </c>
      <c r="AC30" s="58">
        <f t="shared" si="1"/>
        <v>153.7728918762274</v>
      </c>
      <c r="AD30" s="58">
        <f t="shared" si="2"/>
        <v>189.0663964748308</v>
      </c>
      <c r="AE30" s="71">
        <f t="shared" si="6"/>
        <v>0.813327459259521</v>
      </c>
      <c r="AF30" s="71">
        <f t="shared" si="3"/>
        <v>0.5818061911104525</v>
      </c>
      <c r="AH30" s="58">
        <f t="shared" si="4"/>
        <v>153.7728918762274</v>
      </c>
      <c r="AI30" s="58">
        <f t="shared" si="7"/>
        <v>65.03096792930872</v>
      </c>
      <c r="AJ30" s="58">
        <f t="shared" si="8"/>
        <v>141.33339685226807</v>
      </c>
      <c r="AK30" s="54">
        <f t="shared" si="5"/>
        <v>0.7783015370031755</v>
      </c>
    </row>
    <row r="31" spans="27:37" ht="12.75">
      <c r="AA31" s="55">
        <v>24</v>
      </c>
      <c r="AB31" s="55">
        <f t="shared" si="0"/>
        <v>1200</v>
      </c>
      <c r="AC31" s="58">
        <f t="shared" si="1"/>
        <v>147.36568804805125</v>
      </c>
      <c r="AD31" s="58">
        <f t="shared" si="2"/>
        <v>183.8930287256033</v>
      </c>
      <c r="AE31" s="71">
        <f t="shared" si="6"/>
        <v>0.8013663653772517</v>
      </c>
      <c r="AF31" s="71">
        <f t="shared" si="3"/>
        <v>0.5981738446656232</v>
      </c>
      <c r="AH31" s="58">
        <f t="shared" si="4"/>
        <v>147.36568804805125</v>
      </c>
      <c r="AI31" s="58">
        <f t="shared" si="7"/>
        <v>67.85840131753953</v>
      </c>
      <c r="AJ31" s="58">
        <f t="shared" si="8"/>
        <v>135.72549002765768</v>
      </c>
      <c r="AK31" s="54">
        <f t="shared" si="5"/>
        <v>0.8104594058019947</v>
      </c>
    </row>
    <row r="32" spans="27:37" ht="12.75">
      <c r="AA32" s="55">
        <v>25</v>
      </c>
      <c r="AB32" s="55">
        <f t="shared" si="0"/>
        <v>1250</v>
      </c>
      <c r="AC32" s="58">
        <f t="shared" si="1"/>
        <v>141.47106052612918</v>
      </c>
      <c r="AD32" s="58">
        <f t="shared" si="2"/>
        <v>179.20396470610717</v>
      </c>
      <c r="AE32" s="71">
        <f t="shared" si="6"/>
        <v>0.7894415771332983</v>
      </c>
      <c r="AF32" s="71">
        <f t="shared" si="3"/>
        <v>0.6138257051421768</v>
      </c>
      <c r="AH32" s="58">
        <f t="shared" si="4"/>
        <v>141.47106052612918</v>
      </c>
      <c r="AI32" s="58">
        <f t="shared" si="7"/>
        <v>70.68583470577035</v>
      </c>
      <c r="AJ32" s="58">
        <f t="shared" si="8"/>
        <v>130.80729411787095</v>
      </c>
      <c r="AK32" s="54">
        <f t="shared" si="5"/>
        <v>0.8409316983568101</v>
      </c>
    </row>
    <row r="33" spans="27:37" ht="12.75">
      <c r="AA33" s="55">
        <v>26</v>
      </c>
      <c r="AB33" s="55">
        <f t="shared" si="0"/>
        <v>1300</v>
      </c>
      <c r="AC33" s="58">
        <f t="shared" si="1"/>
        <v>136.02986589050886</v>
      </c>
      <c r="AD33" s="58">
        <f t="shared" si="2"/>
        <v>174.9403453014479</v>
      </c>
      <c r="AE33" s="71">
        <f t="shared" si="6"/>
        <v>0.777578583465749</v>
      </c>
      <c r="AF33" s="71">
        <f t="shared" si="3"/>
        <v>0.6287857715751838</v>
      </c>
      <c r="AH33" s="58">
        <f t="shared" si="4"/>
        <v>136.02986589050886</v>
      </c>
      <c r="AI33" s="58">
        <f t="shared" si="7"/>
        <v>73.51326809400115</v>
      </c>
      <c r="AJ33" s="58">
        <f t="shared" si="8"/>
        <v>126.52400957940873</v>
      </c>
      <c r="AK33" s="54">
        <f t="shared" si="5"/>
        <v>0.8694002060609851</v>
      </c>
    </row>
    <row r="34" spans="27:37" ht="12.75">
      <c r="AA34" s="55">
        <v>27</v>
      </c>
      <c r="AB34" s="55">
        <f t="shared" si="0"/>
        <v>1350</v>
      </c>
      <c r="AC34" s="58">
        <f t="shared" si="1"/>
        <v>130.99172270937888</v>
      </c>
      <c r="AD34" s="58">
        <f t="shared" si="2"/>
        <v>171.0521307039781</v>
      </c>
      <c r="AE34" s="71">
        <f t="shared" si="6"/>
        <v>0.7658000059413025</v>
      </c>
      <c r="AF34" s="71">
        <f t="shared" si="3"/>
        <v>0.643078806135221</v>
      </c>
      <c r="AH34" s="58">
        <f t="shared" si="4"/>
        <v>130.99172270937888</v>
      </c>
      <c r="AI34" s="58">
        <f t="shared" si="7"/>
        <v>76.34070148223198</v>
      </c>
      <c r="AJ34" s="58">
        <f t="shared" si="8"/>
        <v>122.8280673183864</v>
      </c>
      <c r="AK34" s="54">
        <f t="shared" si="5"/>
        <v>0.8955607818436614</v>
      </c>
    </row>
    <row r="35" spans="27:37" ht="12.75">
      <c r="AA35" s="55">
        <v>28</v>
      </c>
      <c r="AB35" s="55">
        <f t="shared" si="0"/>
        <v>1400</v>
      </c>
      <c r="AC35" s="58">
        <f t="shared" si="1"/>
        <v>126.31344689832964</v>
      </c>
      <c r="AD35" s="58">
        <f t="shared" si="2"/>
        <v>167.49652792621447</v>
      </c>
      <c r="AE35" s="71">
        <f t="shared" si="6"/>
        <v>0.7541257628574439</v>
      </c>
      <c r="AF35" s="71">
        <f t="shared" si="3"/>
        <v>0.6567300311350762</v>
      </c>
      <c r="AH35" s="58">
        <f t="shared" si="4"/>
        <v>126.31344689832964</v>
      </c>
      <c r="AI35" s="58">
        <f t="shared" si="7"/>
        <v>79.16813487046278</v>
      </c>
      <c r="AJ35" s="58">
        <f t="shared" si="8"/>
        <v>119.6774015685707</v>
      </c>
      <c r="AK35" s="54">
        <f t="shared" si="5"/>
        <v>0.9191376029080485</v>
      </c>
    </row>
    <row r="36" spans="27:37" ht="12.75">
      <c r="AA36" s="55">
        <v>29</v>
      </c>
      <c r="AB36" s="55">
        <f t="shared" si="0"/>
        <v>1450</v>
      </c>
      <c r="AC36" s="58">
        <f t="shared" si="1"/>
        <v>121.95781079838724</v>
      </c>
      <c r="AD36" s="58">
        <f t="shared" si="2"/>
        <v>164.2367425844023</v>
      </c>
      <c r="AE36" s="71">
        <f t="shared" si="6"/>
        <v>0.7425732444474924</v>
      </c>
      <c r="AF36" s="71">
        <f t="shared" si="3"/>
        <v>0.6697648666739132</v>
      </c>
      <c r="AH36" s="58">
        <f t="shared" si="4"/>
        <v>121.95781079838724</v>
      </c>
      <c r="AI36" s="58">
        <f t="shared" si="7"/>
        <v>81.9955682586936</v>
      </c>
      <c r="AJ36" s="58">
        <f t="shared" si="8"/>
        <v>117.03410113638375</v>
      </c>
      <c r="AK36" s="54">
        <f t="shared" si="5"/>
        <v>0.9398969952510963</v>
      </c>
    </row>
    <row r="37" spans="27:37" ht="12.75">
      <c r="AA37" s="55">
        <v>30</v>
      </c>
      <c r="AB37" s="55">
        <f t="shared" si="0"/>
        <v>1500</v>
      </c>
      <c r="AC37" s="58">
        <f t="shared" si="1"/>
        <v>117.892550438441</v>
      </c>
      <c r="AD37" s="58">
        <f t="shared" si="2"/>
        <v>161.24097943413875</v>
      </c>
      <c r="AE37" s="71">
        <f t="shared" si="6"/>
        <v>0.7311574939086496</v>
      </c>
      <c r="AF37" s="71">
        <f t="shared" si="3"/>
        <v>0.6822087064097196</v>
      </c>
      <c r="AH37" s="58">
        <f t="shared" si="4"/>
        <v>117.892550438441</v>
      </c>
      <c r="AI37" s="58">
        <f t="shared" si="7"/>
        <v>84.82300164692441</v>
      </c>
      <c r="AJ37" s="58">
        <f t="shared" si="8"/>
        <v>114.86337561326717</v>
      </c>
      <c r="AK37" s="54">
        <f t="shared" si="5"/>
        <v>0.9576594751172764</v>
      </c>
    </row>
    <row r="38" spans="27:37" ht="12.75">
      <c r="AA38" s="55">
        <v>31</v>
      </c>
      <c r="AB38" s="55">
        <f t="shared" si="0"/>
        <v>1550</v>
      </c>
      <c r="AC38" s="58">
        <f t="shared" si="1"/>
        <v>114.08956494042677</v>
      </c>
      <c r="AD38" s="58">
        <f t="shared" si="2"/>
        <v>158.48163561843958</v>
      </c>
      <c r="AE38" s="71">
        <f t="shared" si="6"/>
        <v>0.7198913899091048</v>
      </c>
      <c r="AF38" s="71">
        <f t="shared" si="3"/>
        <v>0.6940867285395516</v>
      </c>
      <c r="AH38" s="58">
        <f t="shared" si="4"/>
        <v>114.08956494042677</v>
      </c>
      <c r="AI38" s="58">
        <f t="shared" si="7"/>
        <v>87.65043503515523</v>
      </c>
      <c r="AJ38" s="58">
        <f t="shared" si="8"/>
        <v>113.1327874232215</v>
      </c>
      <c r="AK38" s="54">
        <f t="shared" si="5"/>
        <v>0.9723087577476371</v>
      </c>
    </row>
    <row r="39" spans="27:37" ht="12.75">
      <c r="AA39" s="55">
        <v>32</v>
      </c>
      <c r="AB39" s="55">
        <f t="shared" si="0"/>
        <v>1600</v>
      </c>
      <c r="AC39" s="58">
        <f t="shared" si="1"/>
        <v>110.52426603603844</v>
      </c>
      <c r="AD39" s="58">
        <f t="shared" si="2"/>
        <v>155.9346445880613</v>
      </c>
      <c r="AE39" s="71">
        <f t="shared" si="6"/>
        <v>0.7087858270881031</v>
      </c>
      <c r="AF39" s="71">
        <f t="shared" si="3"/>
        <v>0.7054237388400206</v>
      </c>
      <c r="AH39" s="58">
        <f t="shared" si="4"/>
        <v>110.52426603603844</v>
      </c>
      <c r="AI39" s="58">
        <f t="shared" si="7"/>
        <v>90.47786842338604</v>
      </c>
      <c r="AJ39" s="58">
        <f t="shared" si="8"/>
        <v>111.8117080508323</v>
      </c>
      <c r="AK39" s="54">
        <f t="shared" si="5"/>
        <v>0.9837967947863864</v>
      </c>
    </row>
    <row r="40" spans="27:37" ht="12.75">
      <c r="AA40" s="55">
        <v>33</v>
      </c>
      <c r="AB40" s="55">
        <f aca="true" t="shared" si="9" ref="AB40:AB71">AA40*$AC$6</f>
        <v>1650</v>
      </c>
      <c r="AC40" s="58">
        <f aca="true" t="shared" si="10" ref="AC40:AC71">1/(2*PI()*AB40*$AC$4)</f>
        <v>107.17504585312817</v>
      </c>
      <c r="AD40" s="58">
        <f aca="true" t="shared" si="11" ref="AD40:AD71">SQRT(AC40^2+$AC$5^2)</f>
        <v>153.57893883478985</v>
      </c>
      <c r="AE40" s="71">
        <f t="shared" si="6"/>
        <v>0.6978498918293742</v>
      </c>
      <c r="AF40" s="71">
        <f aca="true" t="shared" si="12" ref="AF40:AF71">$AC$5/AD40</f>
        <v>0.7162440425397832</v>
      </c>
      <c r="AH40" s="58">
        <f aca="true" t="shared" si="13" ref="AH40:AH71">1/(2*PI()*AB40*$AI$6)</f>
        <v>107.17504585312817</v>
      </c>
      <c r="AI40" s="58">
        <f aca="true" t="shared" si="14" ref="AI40:AI71">2*PI()*AB40*$AI$4</f>
        <v>93.30530181161686</v>
      </c>
      <c r="AJ40" s="58">
        <f t="shared" si="8"/>
        <v>110.87096012832683</v>
      </c>
      <c r="AK40" s="54">
        <f aca="true" t="shared" si="15" ref="AK40:AK71">$AI$5/AJ40</f>
        <v>0.9921443800313559</v>
      </c>
    </row>
    <row r="41" spans="27:37" ht="12.75">
      <c r="AA41" s="55">
        <v>34</v>
      </c>
      <c r="AB41" s="55">
        <f t="shared" si="9"/>
        <v>1700</v>
      </c>
      <c r="AC41" s="58">
        <f t="shared" si="10"/>
        <v>104.02283862215383</v>
      </c>
      <c r="AD41" s="58">
        <f t="shared" si="11"/>
        <v>151.39600706429036</v>
      </c>
      <c r="AE41" s="71">
        <f t="shared" si="6"/>
        <v>0.6870910312580469</v>
      </c>
      <c r="AF41" s="71">
        <f t="shared" si="12"/>
        <v>0.7265713418273209</v>
      </c>
      <c r="AH41" s="58">
        <f t="shared" si="13"/>
        <v>104.02283862215383</v>
      </c>
      <c r="AI41" s="58">
        <f t="shared" si="14"/>
        <v>96.13273519984766</v>
      </c>
      <c r="AJ41" s="58">
        <f t="shared" si="8"/>
        <v>110.28260847483925</v>
      </c>
      <c r="AK41" s="54">
        <f t="shared" si="15"/>
        <v>0.9974374157562321</v>
      </c>
    </row>
    <row r="42" spans="27:37" ht="12.75">
      <c r="AA42" s="55">
        <v>35</v>
      </c>
      <c r="AB42" s="55">
        <f t="shared" si="9"/>
        <v>1750</v>
      </c>
      <c r="AC42" s="58">
        <f t="shared" si="10"/>
        <v>101.05075751866372</v>
      </c>
      <c r="AD42" s="58">
        <f t="shared" si="11"/>
        <v>149.36952699629123</v>
      </c>
      <c r="AE42" s="71">
        <f t="shared" si="6"/>
        <v>0.6765152139845282</v>
      </c>
      <c r="AF42" s="71">
        <f t="shared" si="12"/>
        <v>0.7364286559113978</v>
      </c>
      <c r="AH42" s="58">
        <f t="shared" si="13"/>
        <v>101.05075751866372</v>
      </c>
      <c r="AI42" s="58">
        <f t="shared" si="14"/>
        <v>98.96016858807847</v>
      </c>
      <c r="AJ42" s="58">
        <f t="shared" si="8"/>
        <v>110.01986439764723</v>
      </c>
      <c r="AK42" s="54">
        <f t="shared" si="15"/>
        <v>0.9998194471720541</v>
      </c>
    </row>
    <row r="43" spans="27:37" ht="12.75">
      <c r="AA43" s="55">
        <v>36</v>
      </c>
      <c r="AB43" s="55">
        <f t="shared" si="9"/>
        <v>1800</v>
      </c>
      <c r="AC43" s="58">
        <f t="shared" si="10"/>
        <v>98.24379203203416</v>
      </c>
      <c r="AD43" s="58">
        <f t="shared" si="11"/>
        <v>147.48505915120208</v>
      </c>
      <c r="AE43" s="71">
        <f t="shared" si="6"/>
        <v>0.6661270816002749</v>
      </c>
      <c r="AF43" s="71">
        <f t="shared" si="12"/>
        <v>0.7458382607232622</v>
      </c>
      <c r="AH43" s="58">
        <f t="shared" si="13"/>
        <v>98.24379203203416</v>
      </c>
      <c r="AI43" s="58">
        <f t="shared" si="14"/>
        <v>101.78760197630929</v>
      </c>
      <c r="AJ43" s="58">
        <f t="shared" si="8"/>
        <v>110.05706969077971</v>
      </c>
      <c r="AK43" s="54">
        <f t="shared" si="15"/>
        <v>0.9994814536590875</v>
      </c>
    </row>
    <row r="44" spans="27:37" ht="12.75">
      <c r="AA44" s="55">
        <v>37</v>
      </c>
      <c r="AB44" s="55">
        <f t="shared" si="9"/>
        <v>1850</v>
      </c>
      <c r="AC44" s="58">
        <f t="shared" si="10"/>
        <v>95.58855440954676</v>
      </c>
      <c r="AD44" s="58">
        <f t="shared" si="11"/>
        <v>145.7297901395143</v>
      </c>
      <c r="AE44" s="71">
        <f t="shared" si="6"/>
        <v>0.6559300903270027</v>
      </c>
      <c r="AF44" s="71">
        <f t="shared" si="12"/>
        <v>0.754821645558479</v>
      </c>
      <c r="AH44" s="58">
        <f t="shared" si="13"/>
        <v>95.58855440954676</v>
      </c>
      <c r="AI44" s="58">
        <f t="shared" si="14"/>
        <v>104.6150353645401</v>
      </c>
      <c r="AJ44" s="58">
        <f t="shared" si="8"/>
        <v>110.36973026346878</v>
      </c>
      <c r="AK44" s="54">
        <f t="shared" si="15"/>
        <v>0.9966500754999927</v>
      </c>
    </row>
    <row r="45" spans="27:37" ht="12.75">
      <c r="AA45" s="55">
        <v>38</v>
      </c>
      <c r="AB45" s="55">
        <f t="shared" si="9"/>
        <v>1900</v>
      </c>
      <c r="AC45" s="58">
        <f t="shared" si="10"/>
        <v>93.07306613561131</v>
      </c>
      <c r="AD45" s="58">
        <f t="shared" si="11"/>
        <v>144.0923163804506</v>
      </c>
      <c r="AE45" s="71">
        <f t="shared" si="6"/>
        <v>0.6459266425412173</v>
      </c>
      <c r="AF45" s="71">
        <f t="shared" si="12"/>
        <v>0.7633994841859868</v>
      </c>
      <c r="AH45" s="58">
        <f t="shared" si="13"/>
        <v>93.07306613561131</v>
      </c>
      <c r="AI45" s="58">
        <f t="shared" si="14"/>
        <v>107.44246875277092</v>
      </c>
      <c r="AJ45" s="58">
        <f t="shared" si="8"/>
        <v>110.9345741037213</v>
      </c>
      <c r="AK45" s="54">
        <f t="shared" si="15"/>
        <v>0.9915754478594969</v>
      </c>
    </row>
    <row r="46" spans="27:37" ht="12.75">
      <c r="AA46" s="55">
        <v>39</v>
      </c>
      <c r="AB46" s="55">
        <f t="shared" si="9"/>
        <v>1950</v>
      </c>
      <c r="AC46" s="58">
        <f t="shared" si="10"/>
        <v>90.68657726033922</v>
      </c>
      <c r="AD46" s="58">
        <f t="shared" si="11"/>
        <v>142.56246103093014</v>
      </c>
      <c r="AE46" s="71">
        <f t="shared" si="6"/>
        <v>0.6361182081492266</v>
      </c>
      <c r="AF46" s="71">
        <f t="shared" si="12"/>
        <v>0.7715916181899706</v>
      </c>
      <c r="AH46" s="58">
        <f t="shared" si="13"/>
        <v>90.68657726033922</v>
      </c>
      <c r="AI46" s="58">
        <f t="shared" si="14"/>
        <v>110.26990214100174</v>
      </c>
      <c r="AJ46" s="58">
        <f t="shared" si="8"/>
        <v>111.729613860344</v>
      </c>
      <c r="AK46" s="54">
        <f t="shared" si="15"/>
        <v>0.9845196470247725</v>
      </c>
    </row>
    <row r="47" spans="27:37" ht="12.75">
      <c r="AA47" s="55">
        <v>40</v>
      </c>
      <c r="AB47" s="55">
        <f t="shared" si="9"/>
        <v>2000</v>
      </c>
      <c r="AC47" s="58">
        <f t="shared" si="10"/>
        <v>88.41941282883074</v>
      </c>
      <c r="AD47" s="58">
        <f t="shared" si="11"/>
        <v>141.13111834388332</v>
      </c>
      <c r="AE47" s="71">
        <f t="shared" si="6"/>
        <v>0.6265054359831966</v>
      </c>
      <c r="AF47" s="71">
        <f t="shared" si="12"/>
        <v>0.779417050547077</v>
      </c>
      <c r="AH47" s="58">
        <f t="shared" si="13"/>
        <v>88.41941282883074</v>
      </c>
      <c r="AI47" s="58">
        <f t="shared" si="14"/>
        <v>113.09733552923254</v>
      </c>
      <c r="AJ47" s="58">
        <f t="shared" si="8"/>
        <v>112.73420008500972</v>
      </c>
      <c r="AK47" s="54">
        <f t="shared" si="15"/>
        <v>0.9757464896814992</v>
      </c>
    </row>
    <row r="48" spans="27:37" ht="12.75">
      <c r="AA48" s="55">
        <v>41</v>
      </c>
      <c r="AB48" s="55">
        <f t="shared" si="9"/>
        <v>2050</v>
      </c>
      <c r="AC48" s="58">
        <f t="shared" si="10"/>
        <v>86.26284178422513</v>
      </c>
      <c r="AD48" s="58">
        <f t="shared" si="11"/>
        <v>139.79012079789564</v>
      </c>
      <c r="AE48" s="71">
        <f t="shared" si="6"/>
        <v>0.6170882555351773</v>
      </c>
      <c r="AF48" s="71">
        <f t="shared" si="12"/>
        <v>0.7868939476705561</v>
      </c>
      <c r="AH48" s="58">
        <f t="shared" si="13"/>
        <v>86.26284178422513</v>
      </c>
      <c r="AI48" s="58">
        <f t="shared" si="14"/>
        <v>115.92476891746335</v>
      </c>
      <c r="AJ48" s="58">
        <f t="shared" si="8"/>
        <v>113.92905652754933</v>
      </c>
      <c r="AK48" s="54">
        <f t="shared" si="15"/>
        <v>0.9655131302996506</v>
      </c>
    </row>
    <row r="49" spans="27:37" ht="12.75">
      <c r="AA49" s="55">
        <v>42</v>
      </c>
      <c r="AB49" s="55">
        <f t="shared" si="9"/>
        <v>2100</v>
      </c>
      <c r="AC49" s="58">
        <f t="shared" si="10"/>
        <v>84.20896459888644</v>
      </c>
      <c r="AD49" s="58">
        <f t="shared" si="11"/>
        <v>138.53212522305614</v>
      </c>
      <c r="AE49" s="71">
        <f t="shared" si="6"/>
        <v>0.6078659694514771</v>
      </c>
      <c r="AF49" s="71">
        <f t="shared" si="12"/>
        <v>0.7940396483695358</v>
      </c>
      <c r="AH49" s="58">
        <f t="shared" si="13"/>
        <v>84.20896459888644</v>
      </c>
      <c r="AI49" s="58">
        <f t="shared" si="14"/>
        <v>118.75220230569417</v>
      </c>
      <c r="AJ49" s="58">
        <f t="shared" si="8"/>
        <v>115.29629339778892</v>
      </c>
      <c r="AK49" s="54">
        <f t="shared" si="15"/>
        <v>0.9540636282250988</v>
      </c>
    </row>
    <row r="50" spans="27:37" ht="12.75">
      <c r="AA50" s="55">
        <v>43</v>
      </c>
      <c r="AB50" s="55">
        <f t="shared" si="9"/>
        <v>2150</v>
      </c>
      <c r="AC50" s="58">
        <f t="shared" si="10"/>
        <v>82.25061658495883</v>
      </c>
      <c r="AD50" s="58">
        <f t="shared" si="11"/>
        <v>137.35051484652655</v>
      </c>
      <c r="AE50" s="71">
        <f t="shared" si="6"/>
        <v>0.5988373372816583</v>
      </c>
      <c r="AF50" s="71">
        <f t="shared" si="12"/>
        <v>0.8008706783728651</v>
      </c>
      <c r="AH50" s="58">
        <f t="shared" si="13"/>
        <v>82.25061658495883</v>
      </c>
      <c r="AI50" s="58">
        <f t="shared" si="14"/>
        <v>121.57963569392498</v>
      </c>
      <c r="AJ50" s="58">
        <f t="shared" si="8"/>
        <v>116.81939797856101</v>
      </c>
      <c r="AK50" s="54">
        <f t="shared" si="15"/>
        <v>0.941624438264846</v>
      </c>
    </row>
    <row r="51" spans="27:37" ht="12.75">
      <c r="AA51" s="55">
        <v>44</v>
      </c>
      <c r="AB51" s="55">
        <f t="shared" si="9"/>
        <v>2200</v>
      </c>
      <c r="AC51" s="58">
        <f t="shared" si="10"/>
        <v>80.38128438984613</v>
      </c>
      <c r="AD51" s="58">
        <f t="shared" si="11"/>
        <v>136.23931473756508</v>
      </c>
      <c r="AE51" s="71">
        <f t="shared" si="6"/>
        <v>0.5900006510212041</v>
      </c>
      <c r="AF51" s="71">
        <f t="shared" si="12"/>
        <v>0.8074027692512303</v>
      </c>
      <c r="AH51" s="58">
        <f t="shared" si="13"/>
        <v>80.38128438984613</v>
      </c>
      <c r="AI51" s="58">
        <f t="shared" si="14"/>
        <v>124.4070690821558</v>
      </c>
      <c r="AJ51" s="58">
        <f t="shared" si="8"/>
        <v>118.48320436995958</v>
      </c>
      <c r="AK51" s="54">
        <f t="shared" si="15"/>
        <v>0.9284016294539851</v>
      </c>
    </row>
    <row r="52" spans="27:37" ht="12.75">
      <c r="AA52" s="55">
        <v>45</v>
      </c>
      <c r="AB52" s="55">
        <f t="shared" si="9"/>
        <v>2250</v>
      </c>
      <c r="AC52" s="58">
        <f t="shared" si="10"/>
        <v>78.59503362562732</v>
      </c>
      <c r="AD52" s="58">
        <f t="shared" si="11"/>
        <v>135.19311857714317</v>
      </c>
      <c r="AE52" s="71">
        <f t="shared" si="6"/>
        <v>0.581353803010172</v>
      </c>
      <c r="AF52" s="71">
        <f t="shared" si="12"/>
        <v>0.8136508807379305</v>
      </c>
      <c r="AH52" s="58">
        <f t="shared" si="13"/>
        <v>78.59503362562732</v>
      </c>
      <c r="AI52" s="58">
        <f t="shared" si="14"/>
        <v>127.23450247038662</v>
      </c>
      <c r="AJ52" s="58">
        <f t="shared" si="8"/>
        <v>120.27384557542138</v>
      </c>
      <c r="AK52" s="54">
        <f t="shared" si="15"/>
        <v>0.9145795536322247</v>
      </c>
    </row>
    <row r="53" spans="27:37" ht="12.75">
      <c r="AA53" s="55">
        <v>46</v>
      </c>
      <c r="AB53" s="55">
        <f t="shared" si="9"/>
        <v>2300</v>
      </c>
      <c r="AC53" s="58">
        <f t="shared" si="10"/>
        <v>76.8864459381137</v>
      </c>
      <c r="AD53" s="58">
        <f t="shared" si="11"/>
        <v>134.207025035929</v>
      </c>
      <c r="AE53" s="71">
        <f t="shared" si="6"/>
        <v>0.5728943467566632</v>
      </c>
      <c r="AF53" s="71">
        <f t="shared" si="12"/>
        <v>0.8196292255979263</v>
      </c>
      <c r="AH53" s="58">
        <f t="shared" si="13"/>
        <v>76.8864459381137</v>
      </c>
      <c r="AI53" s="58">
        <f t="shared" si="14"/>
        <v>130.06193585861743</v>
      </c>
      <c r="AJ53" s="58">
        <f t="shared" si="8"/>
        <v>122.17869179315022</v>
      </c>
      <c r="AK53" s="54">
        <f t="shared" si="15"/>
        <v>0.9003206564548188</v>
      </c>
    </row>
    <row r="54" spans="27:37" ht="12.75">
      <c r="AA54" s="55">
        <v>47</v>
      </c>
      <c r="AB54" s="55">
        <f t="shared" si="9"/>
        <v>2350</v>
      </c>
      <c r="AC54" s="58">
        <f t="shared" si="10"/>
        <v>75.2505641096432</v>
      </c>
      <c r="AD54" s="58">
        <f t="shared" si="11"/>
        <v>133.27658233470544</v>
      </c>
      <c r="AE54" s="71">
        <f t="shared" si="6"/>
        <v>0.56461955124766</v>
      </c>
      <c r="AF54" s="71">
        <f t="shared" si="12"/>
        <v>0.8253512963271404</v>
      </c>
      <c r="AH54" s="58">
        <f t="shared" si="13"/>
        <v>75.2505641096432</v>
      </c>
      <c r="AI54" s="58">
        <f t="shared" si="14"/>
        <v>132.88936924684825</v>
      </c>
      <c r="AJ54" s="58">
        <f t="shared" si="8"/>
        <v>124.1862788622185</v>
      </c>
      <c r="AK54" s="54">
        <f t="shared" si="15"/>
        <v>0.8857661330044536</v>
      </c>
    </row>
    <row r="55" spans="27:37" ht="12.75">
      <c r="AA55" s="55">
        <v>48</v>
      </c>
      <c r="AB55" s="55">
        <f t="shared" si="9"/>
        <v>2400</v>
      </c>
      <c r="AC55" s="58">
        <f t="shared" si="10"/>
        <v>73.68284402402563</v>
      </c>
      <c r="AD55" s="58">
        <f t="shared" si="11"/>
        <v>132.39773979743342</v>
      </c>
      <c r="AE55" s="71">
        <f t="shared" si="6"/>
        <v>0.5565264492940687</v>
      </c>
      <c r="AF55" s="71">
        <f t="shared" si="12"/>
        <v>0.8308298930804889</v>
      </c>
      <c r="AH55" s="58">
        <f t="shared" si="13"/>
        <v>73.68284402402563</v>
      </c>
      <c r="AI55" s="58">
        <f t="shared" si="14"/>
        <v>135.71680263507906</v>
      </c>
      <c r="AJ55" s="58">
        <f t="shared" si="8"/>
        <v>126.28623052794747</v>
      </c>
      <c r="AK55" s="54">
        <f t="shared" si="15"/>
        <v>0.8710371632769316</v>
      </c>
    </row>
    <row r="56" spans="27:37" ht="12.75">
      <c r="AA56" s="55">
        <v>49</v>
      </c>
      <c r="AB56" s="55">
        <f t="shared" si="9"/>
        <v>2450</v>
      </c>
      <c r="AC56" s="58">
        <f t="shared" si="10"/>
        <v>72.17911251333123</v>
      </c>
      <c r="AD56" s="58">
        <f t="shared" si="11"/>
        <v>131.56680540019252</v>
      </c>
      <c r="AE56" s="71">
        <f t="shared" si="6"/>
        <v>0.5486118804342848</v>
      </c>
      <c r="AF56" s="71">
        <f t="shared" si="12"/>
        <v>0.8360771523288734</v>
      </c>
      <c r="AH56" s="58">
        <f t="shared" si="13"/>
        <v>72.17911251333123</v>
      </c>
      <c r="AI56" s="58">
        <f t="shared" si="14"/>
        <v>138.54423602330988</v>
      </c>
      <c r="AJ56" s="58">
        <f t="shared" si="8"/>
        <v>128.46917769836747</v>
      </c>
      <c r="AK56" s="54">
        <f t="shared" si="15"/>
        <v>0.8562365072365355</v>
      </c>
    </row>
    <row r="57" spans="27:37" ht="12.75">
      <c r="AA57" s="55">
        <v>50</v>
      </c>
      <c r="AB57" s="55">
        <f t="shared" si="9"/>
        <v>2500</v>
      </c>
      <c r="AC57" s="58">
        <f t="shared" si="10"/>
        <v>70.73553026306459</v>
      </c>
      <c r="AD57" s="58">
        <f t="shared" si="11"/>
        <v>130.78040847771095</v>
      </c>
      <c r="AE57" s="71">
        <f t="shared" si="6"/>
        <v>0.5408725288935011</v>
      </c>
      <c r="AF57" s="71">
        <f t="shared" si="12"/>
        <v>0.8411045758336764</v>
      </c>
      <c r="AH57" s="58">
        <f t="shared" si="13"/>
        <v>70.73553026306459</v>
      </c>
      <c r="AI57" s="58">
        <f t="shared" si="14"/>
        <v>141.3716694115407</v>
      </c>
      <c r="AJ57" s="58">
        <f t="shared" si="8"/>
        <v>130.7266772843358</v>
      </c>
      <c r="AK57" s="54">
        <f t="shared" si="15"/>
        <v>0.8414502860861793</v>
      </c>
    </row>
    <row r="58" spans="27:37" ht="12.75">
      <c r="AA58" s="55">
        <v>51</v>
      </c>
      <c r="AB58" s="55">
        <f t="shared" si="9"/>
        <v>2550</v>
      </c>
      <c r="AC58" s="58">
        <f t="shared" si="10"/>
        <v>69.34855908143588</v>
      </c>
      <c r="AD58" s="58">
        <f t="shared" si="11"/>
        <v>130.03546687989166</v>
      </c>
      <c r="AE58" s="71">
        <f t="shared" si="6"/>
        <v>0.5333049570659846</v>
      </c>
      <c r="AF58" s="71">
        <f t="shared" si="12"/>
        <v>0.845923059603442</v>
      </c>
      <c r="AH58" s="58">
        <f t="shared" si="13"/>
        <v>69.34855908143588</v>
      </c>
      <c r="AI58" s="58">
        <f t="shared" si="14"/>
        <v>144.1991027997715</v>
      </c>
      <c r="AJ58" s="58">
        <f t="shared" si="8"/>
        <v>133.0511326330237</v>
      </c>
      <c r="AK58" s="54">
        <f t="shared" si="15"/>
        <v>0.8267498203370999</v>
      </c>
    </row>
    <row r="59" spans="27:37" ht="12.75">
      <c r="AA59" s="55">
        <v>52</v>
      </c>
      <c r="AB59" s="55">
        <f t="shared" si="9"/>
        <v>2600</v>
      </c>
      <c r="AC59" s="58">
        <f t="shared" si="10"/>
        <v>68.01493294525443</v>
      </c>
      <c r="AD59" s="58">
        <f t="shared" si="11"/>
        <v>129.32915797896257</v>
      </c>
      <c r="AE59" s="71">
        <f t="shared" si="6"/>
        <v>0.5259056349560254</v>
      </c>
      <c r="AF59" s="71">
        <f t="shared" si="12"/>
        <v>0.8505429225627004</v>
      </c>
      <c r="AH59" s="58">
        <f t="shared" si="13"/>
        <v>68.01493294525443</v>
      </c>
      <c r="AI59" s="58">
        <f t="shared" si="14"/>
        <v>147.0265361880023</v>
      </c>
      <c r="AJ59" s="58">
        <f t="shared" si="8"/>
        <v>135.43571702837255</v>
      </c>
      <c r="AK59" s="54">
        <f t="shared" si="15"/>
        <v>0.8121934332651408</v>
      </c>
    </row>
    <row r="60" spans="27:37" ht="12.75">
      <c r="AA60" s="55">
        <v>53</v>
      </c>
      <c r="AB60" s="55">
        <f t="shared" si="9"/>
        <v>2650</v>
      </c>
      <c r="AC60" s="58">
        <f t="shared" si="10"/>
        <v>66.73163232364584</v>
      </c>
      <c r="AD60" s="58">
        <f t="shared" si="11"/>
        <v>128.65889301784875</v>
      </c>
      <c r="AE60" s="71">
        <f t="shared" si="6"/>
        <v>0.5186709659812494</v>
      </c>
      <c r="AF60" s="71">
        <f t="shared" si="12"/>
        <v>0.8549739347185257</v>
      </c>
      <c r="AH60" s="58">
        <f t="shared" si="13"/>
        <v>66.73163232364584</v>
      </c>
      <c r="AI60" s="58">
        <f t="shared" si="14"/>
        <v>149.85396957623314</v>
      </c>
      <c r="AJ60" s="58">
        <f t="shared" si="8"/>
        <v>137.87430126870223</v>
      </c>
      <c r="AK60" s="54">
        <f t="shared" si="15"/>
        <v>0.79782815932914</v>
      </c>
    </row>
    <row r="61" spans="27:37" ht="12.75">
      <c r="AA61" s="55">
        <v>54</v>
      </c>
      <c r="AB61" s="55">
        <f t="shared" si="9"/>
        <v>2700</v>
      </c>
      <c r="AC61" s="58">
        <f t="shared" si="10"/>
        <v>65.49586135468944</v>
      </c>
      <c r="AD61" s="58">
        <f t="shared" si="11"/>
        <v>128.0222943654452</v>
      </c>
      <c r="AE61" s="71">
        <f t="shared" si="6"/>
        <v>0.5115973095102379</v>
      </c>
      <c r="AF61" s="71">
        <f t="shared" si="12"/>
        <v>0.8592253446575503</v>
      </c>
      <c r="AH61" s="58">
        <f t="shared" si="13"/>
        <v>65.49586135468944</v>
      </c>
      <c r="AI61" s="58">
        <f t="shared" si="14"/>
        <v>152.68140296446396</v>
      </c>
      <c r="AJ61" s="58">
        <f t="shared" si="8"/>
        <v>140.36138594994608</v>
      </c>
      <c r="AK61" s="54">
        <f t="shared" si="15"/>
        <v>0.7836913211958937</v>
      </c>
    </row>
    <row r="62" spans="27:37" ht="12.75">
      <c r="AA62" s="55">
        <v>55</v>
      </c>
      <c r="AB62" s="55">
        <f t="shared" si="9"/>
        <v>2750</v>
      </c>
      <c r="AC62" s="58">
        <f t="shared" si="10"/>
        <v>64.30502751187692</v>
      </c>
      <c r="AD62" s="58">
        <f t="shared" si="11"/>
        <v>127.4171753073472</v>
      </c>
      <c r="AE62" s="71">
        <f t="shared" si="6"/>
        <v>0.5046810004755217</v>
      </c>
      <c r="AF62" s="71">
        <f t="shared" si="12"/>
        <v>0.8633059062458837</v>
      </c>
      <c r="AH62" s="58">
        <f t="shared" si="13"/>
        <v>64.30502751187692</v>
      </c>
      <c r="AI62" s="58">
        <f t="shared" si="14"/>
        <v>155.50883635269474</v>
      </c>
      <c r="AJ62" s="58">
        <f t="shared" si="8"/>
        <v>142.89203878128563</v>
      </c>
      <c r="AK62" s="54">
        <f t="shared" si="15"/>
        <v>0.7698119569024341</v>
      </c>
    </row>
    <row r="63" spans="27:37" ht="12.75">
      <c r="AA63" s="55">
        <v>56</v>
      </c>
      <c r="AB63" s="55">
        <f t="shared" si="9"/>
        <v>2800</v>
      </c>
      <c r="AC63" s="58">
        <f t="shared" si="10"/>
        <v>63.15672344916482</v>
      </c>
      <c r="AD63" s="58">
        <f t="shared" si="11"/>
        <v>126.84152205344387</v>
      </c>
      <c r="AE63" s="71">
        <f t="shared" si="6"/>
        <v>0.4979183663733879</v>
      </c>
      <c r="AF63" s="71">
        <f t="shared" si="12"/>
        <v>0.8672239044376352</v>
      </c>
      <c r="AH63" s="58">
        <f t="shared" si="13"/>
        <v>63.15672344916482</v>
      </c>
      <c r="AI63" s="58">
        <f t="shared" si="14"/>
        <v>158.33626974092556</v>
      </c>
      <c r="AJ63" s="58">
        <f t="shared" si="8"/>
        <v>145.4618370305608</v>
      </c>
      <c r="AK63" s="54">
        <f t="shared" si="15"/>
        <v>0.7562120914016064</v>
      </c>
    </row>
    <row r="64" spans="27:37" ht="12.75">
      <c r="AA64" s="55">
        <v>57</v>
      </c>
      <c r="AB64" s="55">
        <f t="shared" si="9"/>
        <v>2850</v>
      </c>
      <c r="AC64" s="58">
        <f t="shared" si="10"/>
        <v>62.04871075707422</v>
      </c>
      <c r="AD64" s="58">
        <f t="shared" si="11"/>
        <v>126.29347768833931</v>
      </c>
      <c r="AE64" s="71">
        <f t="shared" si="6"/>
        <v>0.49130574193383847</v>
      </c>
      <c r="AF64" s="71">
        <f t="shared" si="12"/>
        <v>0.8709871801254255</v>
      </c>
      <c r="AH64" s="58">
        <f t="shared" si="13"/>
        <v>62.04871075707422</v>
      </c>
      <c r="AI64" s="58">
        <f t="shared" si="14"/>
        <v>161.16370312915637</v>
      </c>
      <c r="AJ64" s="58">
        <f t="shared" si="8"/>
        <v>148.06681502928973</v>
      </c>
      <c r="AK64" s="54">
        <f t="shared" si="15"/>
        <v>0.7429078553370682</v>
      </c>
    </row>
    <row r="65" spans="27:37" ht="12.75">
      <c r="AA65" s="55">
        <v>58</v>
      </c>
      <c r="AB65" s="55">
        <f t="shared" si="9"/>
        <v>2900</v>
      </c>
      <c r="AC65" s="58">
        <f t="shared" si="10"/>
        <v>60.97890539919362</v>
      </c>
      <c r="AD65" s="58">
        <f t="shared" si="11"/>
        <v>125.77132782826062</v>
      </c>
      <c r="AE65" s="71">
        <f t="shared" si="6"/>
        <v>0.48483948171764274</v>
      </c>
      <c r="AF65" s="71">
        <f t="shared" si="12"/>
        <v>0.8746031539891492</v>
      </c>
      <c r="AH65" s="58">
        <f t="shared" si="13"/>
        <v>60.97890539919362</v>
      </c>
      <c r="AI65" s="58">
        <f t="shared" si="14"/>
        <v>163.9911365173872</v>
      </c>
      <c r="AJ65" s="58">
        <f t="shared" si="8"/>
        <v>150.7034165503494</v>
      </c>
      <c r="AK65" s="54">
        <f t="shared" si="15"/>
        <v>0.7299104593507968</v>
      </c>
    </row>
    <row r="66" spans="27:37" ht="12.75">
      <c r="AA66" s="55">
        <v>59</v>
      </c>
      <c r="AB66" s="55">
        <f t="shared" si="9"/>
        <v>2950</v>
      </c>
      <c r="AC66" s="58">
        <f t="shared" si="10"/>
        <v>59.94536462971576</v>
      </c>
      <c r="AD66" s="58">
        <f t="shared" si="11"/>
        <v>125.27348778009487</v>
      </c>
      <c r="AE66" s="71">
        <f t="shared" si="6"/>
        <v>0.4785159708728145</v>
      </c>
      <c r="AF66" s="71">
        <f t="shared" si="12"/>
        <v>0.878078849318014</v>
      </c>
      <c r="AH66" s="58">
        <f t="shared" si="13"/>
        <v>59.94536462971576</v>
      </c>
      <c r="AI66" s="58">
        <f t="shared" si="14"/>
        <v>166.818569905618</v>
      </c>
      <c r="AJ66" s="58">
        <f t="shared" si="8"/>
        <v>153.36845179483666</v>
      </c>
      <c r="AK66" s="54">
        <f t="shared" si="15"/>
        <v>0.7172270353693646</v>
      </c>
    </row>
    <row r="67" spans="27:37" ht="12.75">
      <c r="AA67" s="55">
        <v>60</v>
      </c>
      <c r="AB67" s="55">
        <f t="shared" si="9"/>
        <v>3000</v>
      </c>
      <c r="AC67" s="58">
        <f t="shared" si="10"/>
        <v>58.9462752192205</v>
      </c>
      <c r="AD67" s="58">
        <f t="shared" si="11"/>
        <v>124.798491025413</v>
      </c>
      <c r="AE67" s="71">
        <f t="shared" si="6"/>
        <v>0.472331634260042</v>
      </c>
      <c r="AF67" s="71">
        <f t="shared" si="12"/>
        <v>0.8814209137961488</v>
      </c>
      <c r="AH67" s="58">
        <f t="shared" si="13"/>
        <v>58.9462752192205</v>
      </c>
      <c r="AI67" s="58">
        <f t="shared" si="14"/>
        <v>169.64600329384882</v>
      </c>
      <c r="AJ67" s="58">
        <f t="shared" si="8"/>
        <v>156.05905867906756</v>
      </c>
      <c r="AK67" s="54">
        <f t="shared" si="15"/>
        <v>0.7048613578159079</v>
      </c>
    </row>
    <row r="68" spans="27:37" ht="12.75">
      <c r="AA68" s="55">
        <v>61</v>
      </c>
      <c r="AB68" s="55">
        <f t="shared" si="9"/>
        <v>3050</v>
      </c>
      <c r="AC68" s="58">
        <f t="shared" si="10"/>
        <v>57.97994283857754</v>
      </c>
      <c r="AD68" s="58">
        <f t="shared" si="11"/>
        <v>124.34497887556505</v>
      </c>
      <c r="AE68" s="71">
        <f t="shared" si="6"/>
        <v>0.4662829441356007</v>
      </c>
      <c r="AF68" s="71">
        <f t="shared" si="12"/>
        <v>0.8846356402543571</v>
      </c>
      <c r="AH68" s="58">
        <f t="shared" si="13"/>
        <v>57.97994283857754</v>
      </c>
      <c r="AI68" s="58">
        <f t="shared" si="14"/>
        <v>172.47343668207964</v>
      </c>
      <c r="AJ68" s="58">
        <f t="shared" si="8"/>
        <v>158.7726680902354</v>
      </c>
      <c r="AK68" s="54">
        <f t="shared" si="15"/>
        <v>0.6928144580746328</v>
      </c>
    </row>
    <row r="69" spans="27:37" ht="12.75">
      <c r="AA69" s="55">
        <v>62</v>
      </c>
      <c r="AB69" s="55">
        <f t="shared" si="9"/>
        <v>3100</v>
      </c>
      <c r="AC69" s="58">
        <f t="shared" si="10"/>
        <v>57.044782470213384</v>
      </c>
      <c r="AD69" s="58">
        <f t="shared" si="11"/>
        <v>123.9116911638041</v>
      </c>
      <c r="AE69" s="71">
        <f t="shared" si="6"/>
        <v>0.46036642656102145</v>
      </c>
      <c r="AF69" s="71">
        <f t="shared" si="12"/>
        <v>0.8877289864003741</v>
      </c>
      <c r="AH69" s="58">
        <f t="shared" si="13"/>
        <v>57.044782470213384</v>
      </c>
      <c r="AI69" s="58">
        <f t="shared" si="14"/>
        <v>175.30087007031045</v>
      </c>
      <c r="AJ69" s="58">
        <f t="shared" si="8"/>
        <v>161.50697277356736</v>
      </c>
      <c r="AK69" s="54">
        <f t="shared" si="15"/>
        <v>0.6810851451857742</v>
      </c>
    </row>
    <row r="70" spans="27:37" ht="12.75">
      <c r="AA70" s="55">
        <v>63</v>
      </c>
      <c r="AB70" s="55">
        <f t="shared" si="9"/>
        <v>3150</v>
      </c>
      <c r="AC70" s="58">
        <f t="shared" si="10"/>
        <v>56.139309732590945</v>
      </c>
      <c r="AD70" s="58">
        <f t="shared" si="11"/>
        <v>123.49745785744652</v>
      </c>
      <c r="AE70" s="71">
        <f t="shared" si="6"/>
        <v>0.454578666691202</v>
      </c>
      <c r="AF70" s="71">
        <f t="shared" si="12"/>
        <v>0.8907065935476447</v>
      </c>
      <c r="AH70" s="58">
        <f t="shared" si="13"/>
        <v>56.139309732590945</v>
      </c>
      <c r="AI70" s="58">
        <f t="shared" si="14"/>
        <v>178.12830345854127</v>
      </c>
      <c r="AJ70" s="58">
        <f t="shared" si="8"/>
        <v>164.25989951984613</v>
      </c>
      <c r="AK70" s="54">
        <f t="shared" si="15"/>
        <v>0.669670444956711</v>
      </c>
    </row>
    <row r="71" spans="27:37" ht="12.75">
      <c r="AA71" s="55">
        <v>64</v>
      </c>
      <c r="AB71" s="55">
        <f t="shared" si="9"/>
        <v>3200</v>
      </c>
      <c r="AC71" s="58">
        <f t="shared" si="10"/>
        <v>55.26213301801922</v>
      </c>
      <c r="AD71" s="58">
        <f t="shared" si="11"/>
        <v>123.10119148774008</v>
      </c>
      <c r="AE71" s="71">
        <f t="shared" si="6"/>
        <v>0.44891631307665203</v>
      </c>
      <c r="AF71" s="71">
        <f t="shared" si="12"/>
        <v>0.8935738043685397</v>
      </c>
      <c r="AH71" s="58">
        <f t="shared" si="13"/>
        <v>55.26213301801922</v>
      </c>
      <c r="AI71" s="58">
        <f t="shared" si="14"/>
        <v>180.95573684677208</v>
      </c>
      <c r="AJ71" s="58">
        <f t="shared" si="8"/>
        <v>167.0295843360076</v>
      </c>
      <c r="AK71" s="54">
        <f t="shared" si="15"/>
        <v>0.6585659686413207</v>
      </c>
    </row>
    <row r="72" spans="27:37" ht="12.75">
      <c r="AA72" s="55">
        <v>65</v>
      </c>
      <c r="AB72" s="55">
        <f aca="true" t="shared" si="16" ref="AB72:AB103">AA72*$AC$6</f>
        <v>3250</v>
      </c>
      <c r="AC72" s="58">
        <f aca="true" t="shared" si="17" ref="AC72:AC103">1/(2*PI()*AB72*$AC$4)</f>
        <v>54.411946356203536</v>
      </c>
      <c r="AD72" s="58">
        <f aca="true" t="shared" si="18" ref="AD72:AD103">SQRT(AC72^2+$AC$5^2)</f>
        <v>122.72188030775267</v>
      </c>
      <c r="AE72" s="71">
        <f t="shared" si="6"/>
        <v>0.4433760811010503</v>
      </c>
      <c r="AF72" s="71">
        <f aca="true" t="shared" si="19" ref="AF72:AF107">$AC$5/AD72</f>
        <v>0.8963356797023505</v>
      </c>
      <c r="AH72" s="58">
        <f aca="true" t="shared" si="20" ref="AH72:AH107">1/(2*PI()*AB72*$AI$6)</f>
        <v>54.411946356203536</v>
      </c>
      <c r="AI72" s="58">
        <f aca="true" t="shared" si="21" ref="AI72:AI107">2*PI()*AB72*$AI$4</f>
        <v>183.7831702350029</v>
      </c>
      <c r="AJ72" s="58">
        <f t="shared" si="8"/>
        <v>169.81435030025708</v>
      </c>
      <c r="AK72" s="54">
        <f aca="true" t="shared" si="22" ref="AK72:AK103">$AI$5/AJ72</f>
        <v>0.6477662212027642</v>
      </c>
    </row>
    <row r="73" spans="27:37" ht="12.75">
      <c r="AA73" s="55">
        <v>66</v>
      </c>
      <c r="AB73" s="55">
        <f t="shared" si="16"/>
        <v>3300</v>
      </c>
      <c r="AC73" s="58">
        <f t="shared" si="17"/>
        <v>53.587522926564084</v>
      </c>
      <c r="AD73" s="58">
        <f t="shared" si="18"/>
        <v>122.35858209952022</v>
      </c>
      <c r="AE73" s="71">
        <f aca="true" t="shared" si="23" ref="AE73:AE107">AC73/AD73</f>
        <v>0.43795475566216296</v>
      </c>
      <c r="AF73" s="71">
        <f t="shared" si="19"/>
        <v>0.8989970144516027</v>
      </c>
      <c r="AH73" s="58">
        <f t="shared" si="20"/>
        <v>53.587522926564084</v>
      </c>
      <c r="AI73" s="58">
        <f t="shared" si="21"/>
        <v>186.61060362323371</v>
      </c>
      <c r="AJ73" s="58">
        <f aca="true" t="shared" si="24" ref="AJ73:AJ107">SQRT($AI$5^2+(AH73-AI73)^2)</f>
        <v>172.61268782459962</v>
      </c>
      <c r="AK73" s="54">
        <f t="shared" si="22"/>
        <v>0.6372648580258278</v>
      </c>
    </row>
    <row r="74" spans="27:37" ht="12.75">
      <c r="AA74" s="55">
        <v>67</v>
      </c>
      <c r="AB74" s="55">
        <f t="shared" si="16"/>
        <v>3350</v>
      </c>
      <c r="AC74" s="58">
        <f t="shared" si="17"/>
        <v>52.787709151540746</v>
      </c>
      <c r="AD74" s="58">
        <f t="shared" si="18"/>
        <v>122.01041856115263</v>
      </c>
      <c r="AE74" s="71">
        <f t="shared" si="23"/>
        <v>0.43264919319232653</v>
      </c>
      <c r="AF74" s="71">
        <f t="shared" si="19"/>
        <v>0.9015623526024303</v>
      </c>
      <c r="AH74" s="58">
        <f t="shared" si="20"/>
        <v>52.787709151540746</v>
      </c>
      <c r="AI74" s="58">
        <f t="shared" si="21"/>
        <v>189.43803701146453</v>
      </c>
      <c r="AJ74" s="58">
        <f t="shared" si="24"/>
        <v>175.42323707030565</v>
      </c>
      <c r="AK74" s="54">
        <f t="shared" si="22"/>
        <v>0.6270548978406691</v>
      </c>
    </row>
    <row r="75" spans="27:37" ht="12.75">
      <c r="AA75" s="55">
        <v>68</v>
      </c>
      <c r="AB75" s="55">
        <f t="shared" si="16"/>
        <v>3400</v>
      </c>
      <c r="AC75" s="58">
        <f t="shared" si="17"/>
        <v>52.011419311076914</v>
      </c>
      <c r="AD75" s="58">
        <f t="shared" si="18"/>
        <v>121.67657021280911</v>
      </c>
      <c r="AE75" s="71">
        <f t="shared" si="23"/>
        <v>0.4274563231040316</v>
      </c>
      <c r="AF75" s="71">
        <f t="shared" si="19"/>
        <v>0.9040360014061286</v>
      </c>
      <c r="AH75" s="58">
        <f t="shared" si="20"/>
        <v>52.011419311076914</v>
      </c>
      <c r="AI75" s="58">
        <f t="shared" si="21"/>
        <v>192.26547039969532</v>
      </c>
      <c r="AJ75" s="58">
        <f t="shared" si="24"/>
        <v>178.24477228454356</v>
      </c>
      <c r="AK75" s="54">
        <f t="shared" si="22"/>
        <v>0.6171288985934462</v>
      </c>
    </row>
    <row r="76" spans="27:37" ht="12.75">
      <c r="AA76" s="55">
        <v>69</v>
      </c>
      <c r="AB76" s="55">
        <f t="shared" si="16"/>
        <v>3450</v>
      </c>
      <c r="AC76" s="58">
        <f t="shared" si="17"/>
        <v>51.25763062540913</v>
      </c>
      <c r="AD76" s="58">
        <f t="shared" si="18"/>
        <v>121.35627176759708</v>
      </c>
      <c r="AE76" s="71">
        <f t="shared" si="23"/>
        <v>0.42237314873655546</v>
      </c>
      <c r="AF76" s="71">
        <f t="shared" si="19"/>
        <v>0.9064220447597067</v>
      </c>
      <c r="AH76" s="58">
        <f t="shared" si="20"/>
        <v>51.25763062540913</v>
      </c>
      <c r="AI76" s="58">
        <f t="shared" si="21"/>
        <v>195.09290378792613</v>
      </c>
      <c r="AJ76" s="58">
        <f t="shared" si="24"/>
        <v>181.07618784847412</v>
      </c>
      <c r="AK76" s="54">
        <f t="shared" si="22"/>
        <v>0.6074791020675165</v>
      </c>
    </row>
    <row r="77" spans="27:37" ht="12.75">
      <c r="AA77" s="55">
        <v>70</v>
      </c>
      <c r="AB77" s="55">
        <f t="shared" si="16"/>
        <v>3500</v>
      </c>
      <c r="AC77" s="58">
        <f t="shared" si="17"/>
        <v>50.52537875933186</v>
      </c>
      <c r="AD77" s="58">
        <f t="shared" si="18"/>
        <v>121.04880791967322</v>
      </c>
      <c r="AE77" s="71">
        <f t="shared" si="23"/>
        <v>0.41739674787099096</v>
      </c>
      <c r="AF77" s="71">
        <f t="shared" si="19"/>
        <v>0.9087243558234369</v>
      </c>
      <c r="AH77" s="58">
        <f t="shared" si="20"/>
        <v>50.52537875933186</v>
      </c>
      <c r="AI77" s="58">
        <f t="shared" si="21"/>
        <v>197.92033717615695</v>
      </c>
      <c r="AJ77" s="58">
        <f t="shared" si="24"/>
        <v>183.91648584805444</v>
      </c>
      <c r="AK77" s="54">
        <f t="shared" si="22"/>
        <v>0.5980975522274729</v>
      </c>
    </row>
    <row r="78" spans="27:37" ht="12.75">
      <c r="AA78" s="55">
        <v>71</v>
      </c>
      <c r="AB78" s="55">
        <f t="shared" si="16"/>
        <v>3550</v>
      </c>
      <c r="AC78" s="58">
        <f t="shared" si="17"/>
        <v>49.81375370638352</v>
      </c>
      <c r="AD78" s="58">
        <f t="shared" si="18"/>
        <v>120.75350950726127</v>
      </c>
      <c r="AE78" s="71">
        <f t="shared" si="23"/>
        <v>0.412524272873312</v>
      </c>
      <c r="AF78" s="71">
        <f t="shared" si="19"/>
        <v>0.9109466089131378</v>
      </c>
      <c r="AH78" s="58">
        <f t="shared" si="20"/>
        <v>49.81375370638352</v>
      </c>
      <c r="AI78" s="58">
        <f t="shared" si="21"/>
        <v>200.74777056438776</v>
      </c>
      <c r="AJ78" s="58">
        <f t="shared" si="24"/>
        <v>186.7647649983591</v>
      </c>
      <c r="AK78" s="54">
        <f t="shared" si="22"/>
        <v>0.5889761915260967</v>
      </c>
    </row>
    <row r="79" spans="27:37" ht="12.75">
      <c r="AA79" s="55">
        <v>72</v>
      </c>
      <c r="AB79" s="55">
        <f t="shared" si="16"/>
        <v>3600</v>
      </c>
      <c r="AC79" s="58">
        <f t="shared" si="17"/>
        <v>49.12189601601708</v>
      </c>
      <c r="AD79" s="58">
        <f t="shared" si="18"/>
        <v>120.46975001305678</v>
      </c>
      <c r="AE79" s="71">
        <f t="shared" si="23"/>
        <v>0.4077529505182267</v>
      </c>
      <c r="AF79" s="71">
        <f t="shared" si="19"/>
        <v>0.91309229070433</v>
      </c>
      <c r="AH79" s="58">
        <f t="shared" si="20"/>
        <v>49.12189601601708</v>
      </c>
      <c r="AI79" s="58">
        <f t="shared" si="21"/>
        <v>203.57520395261858</v>
      </c>
      <c r="AJ79" s="58">
        <f t="shared" si="24"/>
        <v>189.6202107702622</v>
      </c>
      <c r="AK79" s="54">
        <f t="shared" si="22"/>
        <v>0.5801069387760174</v>
      </c>
    </row>
    <row r="80" spans="27:37" ht="12.75">
      <c r="AA80" s="55">
        <v>73</v>
      </c>
      <c r="AB80" s="55">
        <f t="shared" si="16"/>
        <v>3650</v>
      </c>
      <c r="AC80" s="58">
        <f t="shared" si="17"/>
        <v>48.44899333086616</v>
      </c>
      <c r="AD80" s="58">
        <f t="shared" si="18"/>
        <v>120.19694236865726</v>
      </c>
      <c r="AE80" s="71">
        <f t="shared" si="23"/>
        <v>0.4030800815404086</v>
      </c>
      <c r="AF80" s="71">
        <f t="shared" si="19"/>
        <v>0.9151647107845546</v>
      </c>
      <c r="AH80" s="58">
        <f t="shared" si="20"/>
        <v>48.44899333086616</v>
      </c>
      <c r="AI80" s="58">
        <f t="shared" si="21"/>
        <v>206.4026373408494</v>
      </c>
      <c r="AJ80" s="58">
        <f t="shared" si="24"/>
        <v>192.4820865847846</v>
      </c>
      <c r="AK80" s="54">
        <f t="shared" si="22"/>
        <v>0.5714817516358704</v>
      </c>
    </row>
    <row r="81" spans="27:37" ht="12.75">
      <c r="AA81" s="55">
        <v>74</v>
      </c>
      <c r="AB81" s="55">
        <f t="shared" si="16"/>
        <v>3700</v>
      </c>
      <c r="AC81" s="58">
        <f t="shared" si="17"/>
        <v>47.79427720477338</v>
      </c>
      <c r="AD81" s="58">
        <f t="shared" si="18"/>
        <v>119.93453603331578</v>
      </c>
      <c r="AE81" s="71">
        <f t="shared" si="23"/>
        <v>0.39850303995420416</v>
      </c>
      <c r="AF81" s="71">
        <f t="shared" si="19"/>
        <v>0.9171670115890878</v>
      </c>
      <c r="AH81" s="58">
        <f t="shared" si="20"/>
        <v>47.79427720477338</v>
      </c>
      <c r="AI81" s="58">
        <f t="shared" si="21"/>
        <v>209.2300707290802</v>
      </c>
      <c r="AJ81" s="58">
        <f t="shared" si="24"/>
        <v>195.34972595533026</v>
      </c>
      <c r="AK81" s="54">
        <f t="shared" si="22"/>
        <v>0.5630926762863911</v>
      </c>
    </row>
    <row r="82" spans="27:37" ht="12.75">
      <c r="AA82" s="55">
        <v>75</v>
      </c>
      <c r="AB82" s="55">
        <f t="shared" si="16"/>
        <v>3750</v>
      </c>
      <c r="AC82" s="58">
        <f t="shared" si="17"/>
        <v>47.157020175376395</v>
      </c>
      <c r="AD82" s="58">
        <f t="shared" si="18"/>
        <v>119.68201432053546</v>
      </c>
      <c r="AE82" s="71">
        <f t="shared" si="23"/>
        <v>0.3940192721780171</v>
      </c>
      <c r="AF82" s="71">
        <f t="shared" si="19"/>
        <v>0.9191021777540873</v>
      </c>
      <c r="AH82" s="58">
        <f t="shared" si="20"/>
        <v>47.157020175376395</v>
      </c>
      <c r="AI82" s="58">
        <f t="shared" si="21"/>
        <v>212.05750411731103</v>
      </c>
      <c r="AJ82" s="58">
        <f t="shared" si="24"/>
        <v>198.22252547146158</v>
      </c>
      <c r="AK82" s="54">
        <f t="shared" si="22"/>
        <v>0.5549318864663385</v>
      </c>
    </row>
    <row r="83" spans="27:37" ht="12.75">
      <c r="AA83" s="55">
        <v>76</v>
      </c>
      <c r="AB83" s="55">
        <f t="shared" si="16"/>
        <v>3800</v>
      </c>
      <c r="AC83" s="58">
        <f t="shared" si="17"/>
        <v>46.53653306780566</v>
      </c>
      <c r="AD83" s="58">
        <f t="shared" si="18"/>
        <v>119.43889194885797</v>
      </c>
      <c r="AE83" s="71">
        <f t="shared" si="23"/>
        <v>0.38962629599521015</v>
      </c>
      <c r="AF83" s="71">
        <f t="shared" si="19"/>
        <v>0.9209730449199113</v>
      </c>
      <c r="AH83" s="58">
        <f t="shared" si="20"/>
        <v>46.53653306780566</v>
      </c>
      <c r="AI83" s="58">
        <f t="shared" si="21"/>
        <v>214.88493750554184</v>
      </c>
      <c r="AJ83" s="58">
        <f t="shared" si="24"/>
        <v>201.09993852990505</v>
      </c>
      <c r="AK83" s="54">
        <f t="shared" si="22"/>
        <v>0.5469917136928523</v>
      </c>
    </row>
    <row r="84" spans="27:37" ht="12.75">
      <c r="AA84" s="55">
        <v>77</v>
      </c>
      <c r="AB84" s="55">
        <f t="shared" si="16"/>
        <v>3850</v>
      </c>
      <c r="AC84" s="58">
        <f t="shared" si="17"/>
        <v>45.93216250848351</v>
      </c>
      <c r="AD84" s="58">
        <f t="shared" si="18"/>
        <v>119.20471279570174</v>
      </c>
      <c r="AE84" s="71">
        <f t="shared" si="23"/>
        <v>0.3853216993794873</v>
      </c>
      <c r="AF84" s="71">
        <f t="shared" si="19"/>
        <v>0.9227823080159827</v>
      </c>
      <c r="AH84" s="58">
        <f t="shared" si="20"/>
        <v>45.93216250848351</v>
      </c>
      <c r="AI84" s="58">
        <f t="shared" si="21"/>
        <v>217.71237089377266</v>
      </c>
      <c r="AJ84" s="58">
        <f t="shared" si="24"/>
        <v>203.98146972922163</v>
      </c>
      <c r="AK84" s="54">
        <f t="shared" si="22"/>
        <v>0.539264670197843</v>
      </c>
    </row>
    <row r="85" spans="27:37" ht="12.75">
      <c r="AA85" s="55">
        <v>78</v>
      </c>
      <c r="AB85" s="55">
        <f t="shared" si="16"/>
        <v>3900</v>
      </c>
      <c r="AC85" s="58">
        <f t="shared" si="17"/>
        <v>45.34328863016961</v>
      </c>
      <c r="AD85" s="58">
        <f t="shared" si="18"/>
        <v>118.97904783531791</v>
      </c>
      <c r="AE85" s="71">
        <f t="shared" si="23"/>
        <v>0.38110313920927047</v>
      </c>
      <c r="AF85" s="71">
        <f t="shared" si="19"/>
        <v>0.924532529057166</v>
      </c>
      <c r="AH85" s="58">
        <f t="shared" si="20"/>
        <v>45.34328863016961</v>
      </c>
      <c r="AI85" s="58">
        <f t="shared" si="21"/>
        <v>220.53980428200347</v>
      </c>
      <c r="AJ85" s="58">
        <f t="shared" si="24"/>
        <v>206.86666985414368</v>
      </c>
      <c r="AK85" s="54">
        <f t="shared" si="22"/>
        <v>0.5317434658640666</v>
      </c>
    </row>
    <row r="86" spans="27:37" ht="12.75">
      <c r="AA86" s="55">
        <v>79</v>
      </c>
      <c r="AB86" s="55">
        <f t="shared" si="16"/>
        <v>3950</v>
      </c>
      <c r="AC86" s="58">
        <f t="shared" si="17"/>
        <v>44.769322951306705</v>
      </c>
      <c r="AD86" s="58">
        <f t="shared" si="18"/>
        <v>118.76149324388945</v>
      </c>
      <c r="AE86" s="71">
        <f t="shared" si="23"/>
        <v>0.37696833989252815</v>
      </c>
      <c r="AF86" s="71">
        <f t="shared" si="19"/>
        <v>0.926226144480208</v>
      </c>
      <c r="AH86" s="58">
        <f t="shared" si="20"/>
        <v>44.769322951306705</v>
      </c>
      <c r="AI86" s="58">
        <f t="shared" si="21"/>
        <v>223.3672376702343</v>
      </c>
      <c r="AJ86" s="58">
        <f t="shared" si="24"/>
        <v>209.75513138407206</v>
      </c>
      <c r="AK86" s="54">
        <f t="shared" si="22"/>
        <v>0.5244210202351833</v>
      </c>
    </row>
    <row r="87" spans="27:37" ht="12.75">
      <c r="AA87" s="55">
        <v>80</v>
      </c>
      <c r="AB87" s="55">
        <f t="shared" si="16"/>
        <v>4000</v>
      </c>
      <c r="AC87" s="58">
        <f t="shared" si="17"/>
        <v>44.20970641441537</v>
      </c>
      <c r="AD87" s="58">
        <f t="shared" si="18"/>
        <v>118.55166865653473</v>
      </c>
      <c r="AE87" s="71">
        <f t="shared" si="23"/>
        <v>0.37291509192079575</v>
      </c>
      <c r="AF87" s="71">
        <f t="shared" si="19"/>
        <v>0.9278654720473785</v>
      </c>
      <c r="AH87" s="58">
        <f t="shared" si="20"/>
        <v>44.20970641441537</v>
      </c>
      <c r="AI87" s="58">
        <f t="shared" si="21"/>
        <v>226.19467105846508</v>
      </c>
      <c r="AJ87" s="58">
        <f t="shared" si="24"/>
        <v>212.646484467757</v>
      </c>
      <c r="AK87" s="54">
        <f t="shared" si="22"/>
        <v>0.517290470497663</v>
      </c>
    </row>
    <row r="88" spans="27:37" ht="12.75">
      <c r="AA88" s="55">
        <v>81</v>
      </c>
      <c r="AB88" s="55">
        <f t="shared" si="16"/>
        <v>4050</v>
      </c>
      <c r="AC88" s="58">
        <f t="shared" si="17"/>
        <v>43.66390756979297</v>
      </c>
      <c r="AD88" s="58">
        <f t="shared" si="18"/>
        <v>118.3492155625183</v>
      </c>
      <c r="AE88" s="71">
        <f t="shared" si="23"/>
        <v>0.3689412503687225</v>
      </c>
      <c r="AF88" s="71">
        <f t="shared" si="19"/>
        <v>0.9294527173430415</v>
      </c>
      <c r="AH88" s="58">
        <f t="shared" si="20"/>
        <v>43.66390756979297</v>
      </c>
      <c r="AI88" s="58">
        <f t="shared" si="21"/>
        <v>229.0221044466959</v>
      </c>
      <c r="AJ88" s="58">
        <f t="shared" si="24"/>
        <v>215.54039331284682</v>
      </c>
      <c r="AK88" s="54">
        <f t="shared" si="22"/>
        <v>0.5103451761839375</v>
      </c>
    </row>
    <row r="89" spans="27:37" ht="12.75">
      <c r="AA89" s="55">
        <v>82</v>
      </c>
      <c r="AB89" s="55">
        <f t="shared" si="16"/>
        <v>4100</v>
      </c>
      <c r="AC89" s="58">
        <f t="shared" si="17"/>
        <v>43.131420892112565</v>
      </c>
      <c r="AD89" s="58">
        <f t="shared" si="18"/>
        <v>118.15379582634053</v>
      </c>
      <c r="AE89" s="71">
        <f t="shared" si="23"/>
        <v>0.3650447333533494</v>
      </c>
      <c r="AF89" s="71">
        <f t="shared" si="19"/>
        <v>0.9309899798875292</v>
      </c>
      <c r="AH89" s="58">
        <f t="shared" si="20"/>
        <v>43.131420892112565</v>
      </c>
      <c r="AI89" s="58">
        <f t="shared" si="21"/>
        <v>231.8495378349267</v>
      </c>
      <c r="AJ89" s="58">
        <f t="shared" si="24"/>
        <v>218.4365529448807</v>
      </c>
      <c r="AK89" s="54">
        <f t="shared" si="22"/>
        <v>0.503578721221429</v>
      </c>
    </row>
    <row r="90" spans="27:37" ht="12.75">
      <c r="AA90" s="55">
        <v>83</v>
      </c>
      <c r="AB90" s="55">
        <f t="shared" si="16"/>
        <v>4150</v>
      </c>
      <c r="AC90" s="58">
        <f t="shared" si="17"/>
        <v>42.611765218713614</v>
      </c>
      <c r="AD90" s="58">
        <f t="shared" si="18"/>
        <v>117.96509032359857</v>
      </c>
      <c r="AE90" s="71">
        <f t="shared" si="23"/>
        <v>0.3612235204654377</v>
      </c>
      <c r="AF90" s="71">
        <f t="shared" si="19"/>
        <v>0.932479258891347</v>
      </c>
      <c r="AH90" s="58">
        <f t="shared" si="20"/>
        <v>42.611765218713614</v>
      </c>
      <c r="AI90" s="58">
        <f t="shared" si="21"/>
        <v>234.67697122315752</v>
      </c>
      <c r="AJ90" s="58">
        <f t="shared" si="24"/>
        <v>221.3346862955047</v>
      </c>
      <c r="AK90" s="54">
        <f t="shared" si="22"/>
        <v>0.4969849138473426</v>
      </c>
    </row>
    <row r="91" spans="27:37" ht="12.75">
      <c r="AA91" s="55">
        <v>84</v>
      </c>
      <c r="AB91" s="55">
        <f t="shared" si="16"/>
        <v>4200</v>
      </c>
      <c r="AC91" s="58">
        <f t="shared" si="17"/>
        <v>42.10448229944322</v>
      </c>
      <c r="AD91" s="58">
        <f t="shared" si="18"/>
        <v>117.78279768159749</v>
      </c>
      <c r="AE91" s="71">
        <f t="shared" si="23"/>
        <v>0.35747565118349767</v>
      </c>
      <c r="AF91" s="71">
        <f t="shared" si="19"/>
        <v>0.9339224586714544</v>
      </c>
      <c r="AH91" s="58">
        <f t="shared" si="20"/>
        <v>42.10448229944322</v>
      </c>
      <c r="AI91" s="58">
        <f t="shared" si="21"/>
        <v>237.50440461138834</v>
      </c>
      <c r="AJ91" s="58">
        <f t="shared" si="24"/>
        <v>224.23454158428444</v>
      </c>
      <c r="AK91" s="54">
        <f t="shared" si="22"/>
        <v>0.4905577848212721</v>
      </c>
    </row>
    <row r="92" spans="27:37" ht="12.75">
      <c r="AA92" s="55">
        <v>85</v>
      </c>
      <c r="AB92" s="55">
        <f t="shared" si="16"/>
        <v>4250</v>
      </c>
      <c r="AC92" s="58">
        <f t="shared" si="17"/>
        <v>41.60913544886153</v>
      </c>
      <c r="AD92" s="58">
        <f t="shared" si="18"/>
        <v>117.60663311566107</v>
      </c>
      <c r="AE92" s="71">
        <f t="shared" si="23"/>
        <v>0.3537992232797</v>
      </c>
      <c r="AF92" s="71">
        <f t="shared" si="19"/>
        <v>0.9353213937501275</v>
      </c>
      <c r="AH92" s="58">
        <f t="shared" si="20"/>
        <v>41.60913544886153</v>
      </c>
      <c r="AI92" s="58">
        <f t="shared" si="21"/>
        <v>240.33183799961915</v>
      </c>
      <c r="AJ92" s="58">
        <f t="shared" si="24"/>
        <v>227.13588996254398</v>
      </c>
      <c r="AK92" s="54">
        <f t="shared" si="22"/>
        <v>0.4842915842940525</v>
      </c>
    </row>
    <row r="93" spans="27:37" ht="12.75">
      <c r="AA93" s="55">
        <v>86</v>
      </c>
      <c r="AB93" s="55">
        <f t="shared" si="16"/>
        <v>4300</v>
      </c>
      <c r="AC93" s="58">
        <f t="shared" si="17"/>
        <v>41.12530829247942</v>
      </c>
      <c r="AD93" s="58">
        <f t="shared" si="18"/>
        <v>117.43632735295955</v>
      </c>
      <c r="AE93" s="71">
        <f t="shared" si="23"/>
        <v>0.3501923912255504</v>
      </c>
      <c r="AF93" s="71">
        <f t="shared" si="19"/>
        <v>0.9366777936557112</v>
      </c>
      <c r="AH93" s="58">
        <f t="shared" si="20"/>
        <v>41.12530829247942</v>
      </c>
      <c r="AI93" s="58">
        <f t="shared" si="21"/>
        <v>243.15927138784997</v>
      </c>
      <c r="AJ93" s="58">
        <f t="shared" si="24"/>
        <v>230.03852339123887</v>
      </c>
      <c r="AK93" s="54">
        <f t="shared" si="22"/>
        <v>0.4781807776296542</v>
      </c>
    </row>
    <row r="94" spans="27:37" ht="12.75">
      <c r="AA94" s="55">
        <v>87</v>
      </c>
      <c r="AB94" s="55">
        <f t="shared" si="16"/>
        <v>4350</v>
      </c>
      <c r="AC94" s="58">
        <f t="shared" si="17"/>
        <v>40.65260359946241</v>
      </c>
      <c r="AD94" s="58">
        <f t="shared" si="18"/>
        <v>117.27162563644723</v>
      </c>
      <c r="AE94" s="71">
        <f t="shared" si="23"/>
        <v>0.34665336460406204</v>
      </c>
      <c r="AF94" s="71">
        <f t="shared" si="19"/>
        <v>0.9379933074434397</v>
      </c>
      <c r="AH94" s="58">
        <f t="shared" si="20"/>
        <v>40.65260359946241</v>
      </c>
      <c r="AI94" s="58">
        <f t="shared" si="21"/>
        <v>245.98670477608078</v>
      </c>
      <c r="AJ94" s="58">
        <f t="shared" si="24"/>
        <v>232.94225272803078</v>
      </c>
      <c r="AK94" s="54">
        <f t="shared" si="22"/>
        <v>0.472220040425338</v>
      </c>
    </row>
    <row r="95" spans="27:37" ht="12.75">
      <c r="AA95" s="55">
        <v>88</v>
      </c>
      <c r="AB95" s="55">
        <f t="shared" si="16"/>
        <v>4400</v>
      </c>
      <c r="AC95" s="58">
        <f t="shared" si="17"/>
        <v>40.190642194923065</v>
      </c>
      <c r="AD95" s="58">
        <f t="shared" si="18"/>
        <v>117.11228680219821</v>
      </c>
      <c r="AE95" s="71">
        <f t="shared" si="23"/>
        <v>0.3431804065341561</v>
      </c>
      <c r="AF95" s="71">
        <f t="shared" si="19"/>
        <v>0.9392695079534156</v>
      </c>
      <c r="AH95" s="58">
        <f t="shared" si="20"/>
        <v>40.190642194923065</v>
      </c>
      <c r="AI95" s="58">
        <f t="shared" si="21"/>
        <v>248.8141381643116</v>
      </c>
      <c r="AJ95" s="58">
        <f t="shared" si="24"/>
        <v>235.84690600151927</v>
      </c>
      <c r="AK95" s="54">
        <f t="shared" si="22"/>
        <v>0.46640425293216015</v>
      </c>
    </row>
    <row r="96" spans="27:37" ht="12.75">
      <c r="AA96" s="55">
        <v>89</v>
      </c>
      <c r="AB96" s="55">
        <f t="shared" si="16"/>
        <v>4450</v>
      </c>
      <c r="AC96" s="58">
        <f t="shared" si="17"/>
        <v>39.739061945541906</v>
      </c>
      <c r="AD96" s="58">
        <f t="shared" si="18"/>
        <v>116.95808242405317</v>
      </c>
      <c r="AE96" s="71">
        <f t="shared" si="23"/>
        <v>0.3397718321121287</v>
      </c>
      <c r="AF96" s="71">
        <f t="shared" si="19"/>
        <v>0.9405078958218094</v>
      </c>
      <c r="AH96" s="58">
        <f t="shared" si="20"/>
        <v>39.739061945541906</v>
      </c>
      <c r="AI96" s="58">
        <f t="shared" si="21"/>
        <v>251.64157155254242</v>
      </c>
      <c r="AJ96" s="58">
        <f t="shared" si="24"/>
        <v>238.7523268530486</v>
      </c>
      <c r="AK96" s="54">
        <f t="shared" si="22"/>
        <v>0.4607284940418809</v>
      </c>
    </row>
    <row r="97" spans="27:37" ht="12.75">
      <c r="AA97" s="55">
        <v>90</v>
      </c>
      <c r="AB97" s="55">
        <f t="shared" si="16"/>
        <v>4500</v>
      </c>
      <c r="AC97" s="58">
        <f t="shared" si="17"/>
        <v>39.29751681281366</v>
      </c>
      <c r="AD97" s="58">
        <f t="shared" si="18"/>
        <v>116.80879602004882</v>
      </c>
      <c r="AE97" s="71">
        <f t="shared" si="23"/>
        <v>0.33642600687424873</v>
      </c>
      <c r="AF97" s="71">
        <f t="shared" si="19"/>
        <v>0.9417099032603661</v>
      </c>
      <c r="AH97" s="58">
        <f t="shared" si="20"/>
        <v>39.29751681281366</v>
      </c>
      <c r="AI97" s="58">
        <f t="shared" si="21"/>
        <v>254.46900494077323</v>
      </c>
      <c r="AJ97" s="58">
        <f t="shared" si="24"/>
        <v>241.65837312868067</v>
      </c>
      <c r="AK97" s="54">
        <f t="shared" si="22"/>
        <v>0.4551880349762435</v>
      </c>
    </row>
    <row r="98" spans="27:37" ht="12.75">
      <c r="AA98" s="55">
        <v>91</v>
      </c>
      <c r="AB98" s="55">
        <f t="shared" si="16"/>
        <v>4550</v>
      </c>
      <c r="AC98" s="58">
        <f t="shared" si="17"/>
        <v>38.865675968716815</v>
      </c>
      <c r="AD98" s="58">
        <f t="shared" si="18"/>
        <v>116.66422231560665</v>
      </c>
      <c r="AE98" s="71">
        <f t="shared" si="23"/>
        <v>0.3331413452838625</v>
      </c>
      <c r="AF98" s="71">
        <f t="shared" si="19"/>
        <v>0.9428768976183785</v>
      </c>
      <c r="AH98" s="58">
        <f t="shared" si="20"/>
        <v>38.865675968716815</v>
      </c>
      <c r="AI98" s="58">
        <f t="shared" si="21"/>
        <v>257.29643832900405</v>
      </c>
      <c r="AJ98" s="58">
        <f t="shared" si="24"/>
        <v>244.56491560584948</v>
      </c>
      <c r="AK98" s="54">
        <f t="shared" si="22"/>
        <v>0.44977833278948465</v>
      </c>
    </row>
    <row r="99" spans="27:37" ht="12.75">
      <c r="AA99" s="55">
        <v>92</v>
      </c>
      <c r="AB99" s="55">
        <f t="shared" si="16"/>
        <v>4600</v>
      </c>
      <c r="AC99" s="58">
        <f t="shared" si="17"/>
        <v>38.44322296905685</v>
      </c>
      <c r="AD99" s="58">
        <f t="shared" si="18"/>
        <v>116.5241665589101</v>
      </c>
      <c r="AE99" s="71">
        <f t="shared" si="23"/>
        <v>0.3299163092457859</v>
      </c>
      <c r="AF99" s="71">
        <f t="shared" si="19"/>
        <v>0.9440101847404184</v>
      </c>
      <c r="AH99" s="58">
        <f t="shared" si="20"/>
        <v>38.44322296905685</v>
      </c>
      <c r="AI99" s="58">
        <f t="shared" si="21"/>
        <v>260.12387171723486</v>
      </c>
      <c r="AJ99" s="58">
        <f t="shared" si="24"/>
        <v>247.47183684090817</v>
      </c>
      <c r="AK99" s="54">
        <f t="shared" si="22"/>
        <v>0.4444950237740205</v>
      </c>
    </row>
    <row r="100" spans="27:37" ht="12.75">
      <c r="AA100" s="55">
        <v>93</v>
      </c>
      <c r="AB100" s="55">
        <f t="shared" si="16"/>
        <v>4650</v>
      </c>
      <c r="AC100" s="58">
        <f t="shared" si="17"/>
        <v>38.02985498014226</v>
      </c>
      <c r="AD100" s="58">
        <f t="shared" si="18"/>
        <v>116.38844388430773</v>
      </c>
      <c r="AE100" s="71">
        <f t="shared" si="23"/>
        <v>0.3267494066502396</v>
      </c>
      <c r="AF100" s="71">
        <f t="shared" si="19"/>
        <v>0.9451110121322872</v>
      </c>
      <c r="AH100" s="58">
        <f t="shared" si="20"/>
        <v>38.02985498014226</v>
      </c>
      <c r="AI100" s="58">
        <f t="shared" si="21"/>
        <v>262.9513051054657</v>
      </c>
      <c r="AJ100" s="58">
        <f t="shared" si="24"/>
        <v>250.37903012528497</v>
      </c>
      <c r="AK100" s="54">
        <f t="shared" si="22"/>
        <v>0.43933391684183004</v>
      </c>
    </row>
    <row r="101" spans="27:37" ht="12.75">
      <c r="AA101" s="55">
        <v>94</v>
      </c>
      <c r="AB101" s="55">
        <f t="shared" si="16"/>
        <v>4700</v>
      </c>
      <c r="AC101" s="58">
        <f t="shared" si="17"/>
        <v>37.6252820548216</v>
      </c>
      <c r="AD101" s="58">
        <f t="shared" si="18"/>
        <v>116.25687871994879</v>
      </c>
      <c r="AE101" s="71">
        <f t="shared" si="23"/>
        <v>0.32363918994812463</v>
      </c>
      <c r="AF101" s="71">
        <f t="shared" si="19"/>
        <v>0.9461805719468782</v>
      </c>
      <c r="AH101" s="58">
        <f t="shared" si="20"/>
        <v>37.6252820548216</v>
      </c>
      <c r="AI101" s="58">
        <f t="shared" si="21"/>
        <v>265.7787384936965</v>
      </c>
      <c r="AJ101" s="58">
        <f t="shared" si="24"/>
        <v>253.28639853929306</v>
      </c>
      <c r="AK101" s="54">
        <f t="shared" si="22"/>
        <v>0.4342909869395746</v>
      </c>
    </row>
    <row r="102" spans="27:37" ht="12.75">
      <c r="AA102" s="55">
        <v>95</v>
      </c>
      <c r="AB102" s="55">
        <f t="shared" si="16"/>
        <v>4750</v>
      </c>
      <c r="AC102" s="58">
        <f t="shared" si="17"/>
        <v>37.229226454244525</v>
      </c>
      <c r="AD102" s="58">
        <f t="shared" si="18"/>
        <v>116.12930423618933</v>
      </c>
      <c r="AE102" s="71">
        <f t="shared" si="23"/>
        <v>0.3205842547590395</v>
      </c>
      <c r="AF102" s="71">
        <f t="shared" si="19"/>
        <v>0.9472200038009075</v>
      </c>
      <c r="AH102" s="58">
        <f t="shared" si="20"/>
        <v>37.229226454244525</v>
      </c>
      <c r="AI102" s="58">
        <f t="shared" si="21"/>
        <v>268.6061718819273</v>
      </c>
      <c r="AJ102" s="58">
        <f t="shared" si="24"/>
        <v>256.19385409381874</v>
      </c>
      <c r="AK102" s="54">
        <f t="shared" si="22"/>
        <v>0.4293623685434615</v>
      </c>
    </row>
    <row r="103" spans="27:37" ht="12.75">
      <c r="AA103" s="55">
        <v>96</v>
      </c>
      <c r="AB103" s="55">
        <f t="shared" si="16"/>
        <v>4800</v>
      </c>
      <c r="AC103" s="58">
        <f t="shared" si="17"/>
        <v>36.84142201201281</v>
      </c>
      <c r="AD103" s="58">
        <f t="shared" si="18"/>
        <v>116.00556183160884</v>
      </c>
      <c r="AE103" s="71">
        <f t="shared" si="23"/>
        <v>0.3175832385130898</v>
      </c>
      <c r="AF103" s="71">
        <f t="shared" si="19"/>
        <v>0.9482303974327853</v>
      </c>
      <c r="AH103" s="58">
        <f t="shared" si="20"/>
        <v>36.84142201201281</v>
      </c>
      <c r="AI103" s="58">
        <f t="shared" si="21"/>
        <v>271.4336052701581</v>
      </c>
      <c r="AJ103" s="58">
        <f t="shared" si="24"/>
        <v>259.1013169511557</v>
      </c>
      <c r="AK103" s="54">
        <f t="shared" si="22"/>
        <v>0.4245443492698903</v>
      </c>
    </row>
    <row r="104" spans="27:37" ht="12.75">
      <c r="AA104" s="55">
        <v>97</v>
      </c>
      <c r="AB104" s="55">
        <f>AA104*$AC$6</f>
        <v>4850</v>
      </c>
      <c r="AC104" s="58">
        <f>1/(2*PI()*AB104*$AC$4)</f>
        <v>36.46161353766216</v>
      </c>
      <c r="AD104" s="58">
        <f>SQRT(AC104^2+$AC$5^2)</f>
        <v>115.885500653748</v>
      </c>
      <c r="AE104" s="71">
        <f t="shared" si="23"/>
        <v>0.3146348191272444</v>
      </c>
      <c r="AF104" s="71">
        <f t="shared" si="19"/>
        <v>0.9492127952112562</v>
      </c>
      <c r="AH104" s="58">
        <f t="shared" si="20"/>
        <v>36.46161353766216</v>
      </c>
      <c r="AI104" s="58">
        <f t="shared" si="21"/>
        <v>274.26103865838894</v>
      </c>
      <c r="AJ104" s="58">
        <f t="shared" si="24"/>
        <v>262.0087147171791</v>
      </c>
      <c r="AK104" s="54">
        <f>$AI$5/AJ104</f>
        <v>0.41983336362967033</v>
      </c>
    </row>
    <row r="105" spans="27:37" ht="12.75">
      <c r="AA105" s="55">
        <v>98</v>
      </c>
      <c r="AB105" s="55">
        <f>AA105*$AC$6</f>
        <v>4900</v>
      </c>
      <c r="AC105" s="58">
        <f>1/(2*PI()*AB105*$AC$4)</f>
        <v>36.08955625666562</v>
      </c>
      <c r="AD105" s="58">
        <f>SQRT(AC105^2+$AC$5^2)</f>
        <v>115.76897715192543</v>
      </c>
      <c r="AE105" s="71">
        <f t="shared" si="23"/>
        <v>0.31173771371673026</v>
      </c>
      <c r="AF105" s="71">
        <f t="shared" si="19"/>
        <v>0.9501681945038288</v>
      </c>
      <c r="AH105" s="58">
        <f t="shared" si="20"/>
        <v>36.08955625666562</v>
      </c>
      <c r="AI105" s="58">
        <f t="shared" si="21"/>
        <v>277.08847204661976</v>
      </c>
      <c r="AJ105" s="58">
        <f t="shared" si="24"/>
        <v>264.9159817978776</v>
      </c>
      <c r="AK105" s="54">
        <f>$AI$5/AJ105</f>
        <v>0.4152259869467841</v>
      </c>
    </row>
    <row r="106" spans="27:37" ht="12.75">
      <c r="AA106" s="55">
        <v>99</v>
      </c>
      <c r="AB106" s="55">
        <f>AA106*$AC$6</f>
        <v>4950</v>
      </c>
      <c r="AC106" s="58">
        <f>1/(2*PI()*AB106*$AC$4)</f>
        <v>35.72501528437606</v>
      </c>
      <c r="AD106" s="58">
        <f>SQRT(AC106^2+$AC$5^2)</f>
        <v>115.65585465971407</v>
      </c>
      <c r="AE106" s="71">
        <f t="shared" si="23"/>
        <v>0.30889067734173264</v>
      </c>
      <c r="AF106" s="71">
        <f t="shared" si="19"/>
        <v>0.951097549913449</v>
      </c>
      <c r="AH106" s="58">
        <f t="shared" si="20"/>
        <v>35.72501528437606</v>
      </c>
      <c r="AI106" s="58">
        <f t="shared" si="21"/>
        <v>279.9159054348506</v>
      </c>
      <c r="AJ106" s="58">
        <f t="shared" si="24"/>
        <v>267.82305881398844</v>
      </c>
      <c r="AK106" s="54">
        <f>$AI$5/AJ106</f>
        <v>0.4107189294570729</v>
      </c>
    </row>
    <row r="107" spans="27:37" ht="12.75">
      <c r="AA107" s="55">
        <v>100</v>
      </c>
      <c r="AB107" s="55">
        <f>AA107*$AC$6</f>
        <v>5000</v>
      </c>
      <c r="AC107" s="58">
        <f>1/(2*PI()*AB107*$AC$4)</f>
        <v>35.367765131532295</v>
      </c>
      <c r="AD107" s="58">
        <f>SQRT(AC107^2+$AC$5^2)</f>
        <v>115.5460030048605</v>
      </c>
      <c r="AE107" s="71">
        <f t="shared" si="23"/>
        <v>0.30609250178947806</v>
      </c>
      <c r="AF107" s="71">
        <f t="shared" si="19"/>
        <v>0.9520017753913375</v>
      </c>
      <c r="AH107" s="58">
        <f t="shared" si="20"/>
        <v>35.367765131532295</v>
      </c>
      <c r="AI107" s="58">
        <f t="shared" si="21"/>
        <v>282.7433388230814</v>
      </c>
      <c r="AJ107" s="58">
        <f t="shared" si="24"/>
        <v>270.7298920681332</v>
      </c>
      <c r="AK107" s="54">
        <f>$AI$5/AJ107</f>
        <v>0.4063090305976145</v>
      </c>
    </row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Zelfinductie</dc:subject>
  <dc:creator>Tijmensen</dc:creator>
  <cp:keywords/>
  <dc:description/>
  <cp:lastModifiedBy>Tijmensen</cp:lastModifiedBy>
  <dcterms:created xsi:type="dcterms:W3CDTF">2001-05-17T17:18:00Z</dcterms:created>
  <dcterms:modified xsi:type="dcterms:W3CDTF">2008-06-18T21:51:01Z</dcterms:modified>
  <cp:category/>
  <cp:version/>
  <cp:contentType/>
  <cp:contentStatus/>
</cp:coreProperties>
</file>