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75" windowWidth="7650" windowHeight="4305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'antwoorden'!$A$1:$S$51</definedName>
    <definedName name="_xlnm.Print_Area" localSheetId="1">'gegevens'!$A$2:$I$51</definedName>
    <definedName name="_xlnm.Print_Area" localSheetId="0">'opgave'!$A$2:$L$46</definedName>
  </definedNames>
  <calcPr fullCalcOnLoad="1"/>
</workbook>
</file>

<file path=xl/sharedStrings.xml><?xml version="1.0" encoding="utf-8"?>
<sst xmlns="http://schemas.openxmlformats.org/spreadsheetml/2006/main" count="92" uniqueCount="72">
  <si>
    <t>Uitkomsten:</t>
  </si>
  <si>
    <t>OK?</t>
  </si>
  <si>
    <t xml:space="preserve">Neem de gegevens over die op de lijst achter jouw nummer staan. </t>
  </si>
  <si>
    <t>Berekeningen:</t>
  </si>
  <si>
    <t>Afr.?</t>
  </si>
  <si>
    <t>m</t>
  </si>
  <si>
    <t>m/s</t>
  </si>
  <si>
    <t>Eenh.?</t>
  </si>
  <si>
    <t>s</t>
  </si>
  <si>
    <t>Verbeterde uitkomsten:</t>
  </si>
  <si>
    <t>hoofdstuk 2 Beweging</t>
  </si>
  <si>
    <t>s2</t>
  </si>
  <si>
    <t>Neem jouw gegevens over op het opgaveblad.</t>
  </si>
  <si>
    <t>Berek.?</t>
  </si>
  <si>
    <t xml:space="preserve">Nr        </t>
  </si>
  <si>
    <t>Eenparig versnelde beweging</t>
  </si>
  <si>
    <t xml:space="preserve">[1]       </t>
  </si>
  <si>
    <t xml:space="preserve">[2]       </t>
  </si>
  <si>
    <t xml:space="preserve">[3]       </t>
  </si>
  <si>
    <t xml:space="preserve">[4]       </t>
  </si>
  <si>
    <t xml:space="preserve">[5]       </t>
  </si>
  <si>
    <t xml:space="preserve">[6]       </t>
  </si>
  <si>
    <t>m/s2</t>
  </si>
  <si>
    <t>v</t>
  </si>
  <si>
    <t>t</t>
  </si>
  <si>
    <t>s=opp</t>
  </si>
  <si>
    <t>s1</t>
  </si>
  <si>
    <t>s(t)</t>
  </si>
  <si>
    <t xml:space="preserve">2.        </t>
  </si>
  <si>
    <t xml:space="preserve">3.        </t>
  </si>
  <si>
    <t xml:space="preserve">4.        </t>
  </si>
  <si>
    <t xml:space="preserve">5.        </t>
  </si>
  <si>
    <t xml:space="preserve">6.        </t>
  </si>
  <si>
    <t>Een bus trekt op met een versnelling [1] gedurende een tijd [2].</t>
  </si>
  <si>
    <t>to</t>
  </si>
  <si>
    <t>NAAM:</t>
  </si>
  <si>
    <t>1.</t>
  </si>
  <si>
    <t>2.</t>
  </si>
  <si>
    <t>3.</t>
  </si>
  <si>
    <t>4.</t>
  </si>
  <si>
    <t>5.</t>
  </si>
  <si>
    <t>6.</t>
  </si>
  <si>
    <t>Data grafieken:</t>
  </si>
  <si>
    <t>v(t)</t>
  </si>
  <si>
    <t>a=</t>
  </si>
  <si>
    <t>7.</t>
  </si>
  <si>
    <t>8.</t>
  </si>
  <si>
    <t>2. Bereken de afstand die de bus dan heeft afgelegd.</t>
  </si>
  <si>
    <t>3. Bereken de snelheid die hij dan heeft gekregen.</t>
  </si>
  <si>
    <t>4. Een bus rijdt met 12 m/s en gaat remmen met een vertraging [3] . Bereken de remtijd.</t>
  </si>
  <si>
    <t>5. Bereken de remweg.</t>
  </si>
  <si>
    <t>6. Van een Ford is links-onder de afstand-tijd grafiek gegeven. Na 20,0 s is hij [4] m ver.</t>
  </si>
  <si>
    <t xml:space="preserve">8. Van een BMW is rechts-onder de snelheid-tijd grafiek gegeven. </t>
  </si>
  <si>
    <t>h2 Beweging</t>
  </si>
  <si>
    <t>afstand-tijd</t>
  </si>
  <si>
    <t>snelheid-tijd</t>
  </si>
  <si>
    <r>
      <t>Bereken</t>
    </r>
    <r>
      <rPr>
        <b/>
        <i/>
        <sz val="12"/>
        <rFont val="Times New Roman"/>
        <family val="1"/>
      </rPr>
      <t xml:space="preserve"> betekent:</t>
    </r>
  </si>
  <si>
    <t>1. BINASformule op schrijven, 2. waarden invullen, 3. Afgeronde uitkomst met eenheid.</t>
  </si>
  <si>
    <r>
      <t xml:space="preserve">Bepaal </t>
    </r>
    <r>
      <rPr>
        <b/>
        <i/>
        <sz val="12"/>
        <rFont val="Times New Roman"/>
        <family val="1"/>
      </rPr>
      <t>betekent:</t>
    </r>
  </si>
  <si>
    <t>1. waarden uit grafiek of tekening aflezen. 2. Soms moet je daarna met deze gegevens</t>
  </si>
  <si>
    <t>nog een berekening uitvoeren.</t>
  </si>
  <si>
    <r>
      <t xml:space="preserve">    Maak zelf de </t>
    </r>
    <r>
      <rPr>
        <b/>
        <sz val="12"/>
        <rFont val="Times New Roman"/>
        <family val="1"/>
      </rPr>
      <t>vertikale schaal</t>
    </r>
    <r>
      <rPr>
        <sz val="12"/>
        <rFont val="Times New Roman"/>
        <family val="1"/>
      </rPr>
      <t xml:space="preserve"> kompleet. Bepaal de snelheid op 5,0 s.</t>
    </r>
  </si>
  <si>
    <t>7. Bepaal ook de snelheid van de Ford op 15,0 s</t>
  </si>
  <si>
    <r>
      <t xml:space="preserve">    Zet de gegeven getallen [5] en [6] bij </t>
    </r>
    <r>
      <rPr>
        <b/>
        <sz val="12"/>
        <rFont val="Times New Roman"/>
        <family val="1"/>
      </rPr>
      <t>horizontale</t>
    </r>
    <r>
      <rPr>
        <sz val="12"/>
        <rFont val="Times New Roman"/>
        <family val="1"/>
      </rPr>
      <t xml:space="preserve"> as.</t>
    </r>
  </si>
  <si>
    <r>
      <t xml:space="preserve">    </t>
    </r>
    <r>
      <rPr>
        <sz val="12"/>
        <rFont val="Times New Roman"/>
        <family val="1"/>
      </rPr>
      <t>Bepaal de afstand die de BMW heeft gereden vanaf 0 tot tijdstip [6].</t>
    </r>
  </si>
  <si>
    <t>Als je onder aan het scherm op "opgave" klikt zie je de opgave zelf.</t>
  </si>
  <si>
    <t>Als je onder aan het scherm op "gegevens" klikt zie je de lijst met gegevens.</t>
  </si>
  <si>
    <t>havo4 A</t>
  </si>
  <si>
    <t>v(5)</t>
  </si>
  <si>
    <t>v(150)</t>
  </si>
  <si>
    <t>s3</t>
  </si>
  <si>
    <r>
      <t>1.</t>
    </r>
    <r>
      <rPr>
        <sz val="12"/>
        <rFont val="Times New Roman"/>
        <family val="1"/>
      </rPr>
      <t xml:space="preserve"> Zoek in </t>
    </r>
    <r>
      <rPr>
        <b/>
        <sz val="12"/>
        <rFont val="Times New Roman"/>
        <family val="1"/>
      </rPr>
      <t>BINAS</t>
    </r>
    <r>
      <rPr>
        <sz val="12"/>
        <rFont val="Times New Roman"/>
        <family val="1"/>
      </rPr>
      <t>, tabel 35 de twee formules (</t>
    </r>
    <r>
      <rPr>
        <u val="single"/>
        <sz val="12"/>
        <rFont val="Times New Roman"/>
        <family val="1"/>
      </rPr>
      <t>die behandeld zijn</t>
    </r>
    <r>
      <rPr>
        <sz val="12"/>
        <rFont val="Times New Roman"/>
        <family val="1"/>
      </rPr>
      <t>!) op die horen bij een eenparig versnelde beweging. Schrijf deze op.</t>
    </r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</si>
</sst>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</numFmts>
  <fonts count="2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.25"/>
      <name val="Times New Roman"/>
      <family val="1"/>
    </font>
    <font>
      <sz val="8.25"/>
      <name val="Arial"/>
      <family val="0"/>
    </font>
    <font>
      <b/>
      <sz val="8.25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dotted"/>
      <right style="dotted"/>
      <top style="dotted"/>
      <bottom style="dotted"/>
      <diagonal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3" fontId="5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2" fillId="0" borderId="0" xfId="0" applyNumberFormat="1" applyFont="1" applyFill="1" applyAlignment="1">
      <alignment horizontal="left"/>
    </xf>
    <xf numFmtId="0" fontId="5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10" fillId="0" borderId="8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1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73" fontId="14" fillId="0" borderId="0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0475"/>
          <c:w val="0.898"/>
          <c:h val="0.91725"/>
        </c:manualLayout>
      </c:layout>
      <c:scatterChart>
        <c:scatterStyle val="line"/>
        <c:varyColors val="0"/>
        <c:ser>
          <c:idx val="0"/>
          <c:order val="0"/>
          <c:tx>
            <c:v>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opgave!$AD$37:$AD$39</c:f>
              <c:numCache/>
            </c:numRef>
          </c:xVal>
          <c:yVal>
            <c:numRef>
              <c:f>opgave!$AE$37:$AE$39</c:f>
              <c:numCache/>
            </c:numRef>
          </c:yVal>
          <c:smooth val="0"/>
        </c:ser>
        <c:axId val="41143610"/>
        <c:axId val="34748171"/>
      </c:scatterChart>
      <c:valAx>
        <c:axId val="4114361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34748171"/>
        <c:crosses val="autoZero"/>
        <c:crossBetween val="midCat"/>
        <c:dispUnits/>
        <c:majorUnit val="2"/>
        <c:minorUnit val="2"/>
      </c:valAx>
      <c:valAx>
        <c:axId val="3474817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snelh. in m/s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1143610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92575"/>
          <c:h val="0.9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opgave!$AA$37:$AA$40</c:f>
              <c:numCache/>
            </c:numRef>
          </c:xVal>
          <c:yVal>
            <c:numRef>
              <c:f>opgave!$AB$37:$AB$40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opgave!$AA$40:$AA$41</c:f>
              <c:numCache/>
            </c:numRef>
          </c:xVal>
          <c:yVal>
            <c:numRef>
              <c:f>opgave!$AB$40:$AB$41</c:f>
              <c:numCache/>
            </c:numRef>
          </c:yVal>
          <c:smooth val="0"/>
        </c:ser>
        <c:axId val="44298084"/>
        <c:axId val="63138437"/>
      </c:scatterChart>
      <c:valAx>
        <c:axId val="442980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24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138437"/>
        <c:crosses val="autoZero"/>
        <c:crossBetween val="midCat"/>
        <c:dispUnits/>
      </c:valAx>
      <c:valAx>
        <c:axId val="631384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afstand in m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4298084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31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6292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5086350" y="746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41935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362325" y="674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4767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40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524250" y="826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35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419350" y="729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771775" y="774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33</xdr:row>
      <xdr:rowOff>171450</xdr:rowOff>
    </xdr:from>
    <xdr:to>
      <xdr:col>11</xdr:col>
      <xdr:colOff>295275</xdr:colOff>
      <xdr:row>44</xdr:row>
      <xdr:rowOff>85725</xdr:rowOff>
    </xdr:to>
    <xdr:grpSp>
      <xdr:nvGrpSpPr>
        <xdr:cNvPr id="9" name="Group 69"/>
        <xdr:cNvGrpSpPr>
          <a:grpSpLocks/>
        </xdr:cNvGrpSpPr>
      </xdr:nvGrpSpPr>
      <xdr:grpSpPr>
        <a:xfrm>
          <a:off x="3409950" y="7038975"/>
          <a:ext cx="2933700" cy="2114550"/>
          <a:chOff x="298" y="641"/>
          <a:chExt cx="363" cy="222"/>
        </a:xfrm>
        <a:solidFill>
          <a:srgbClr val="FFFFFF"/>
        </a:solidFill>
      </xdr:grpSpPr>
      <xdr:graphicFrame>
        <xdr:nvGraphicFramePr>
          <xdr:cNvPr id="10" name="Chart 70"/>
          <xdr:cNvGraphicFramePr/>
        </xdr:nvGraphicFramePr>
        <xdr:xfrm>
          <a:off x="298" y="641"/>
          <a:ext cx="348" cy="2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1" name="TextBox 71"/>
          <xdr:cNvSpPr txBox="1">
            <a:spLocks noChangeArrowheads="1"/>
          </xdr:cNvSpPr>
        </xdr:nvSpPr>
        <xdr:spPr>
          <a:xfrm>
            <a:off x="632" y="834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[6]</a:t>
            </a:r>
          </a:p>
        </xdr:txBody>
      </xdr:sp>
      <xdr:sp>
        <xdr:nvSpPr>
          <xdr:cNvPr id="12" name="TextBox 72"/>
          <xdr:cNvSpPr txBox="1">
            <a:spLocks noChangeArrowheads="1"/>
          </xdr:cNvSpPr>
        </xdr:nvSpPr>
        <xdr:spPr>
          <a:xfrm>
            <a:off x="537" y="832"/>
            <a:ext cx="5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[5]</a:t>
            </a:r>
          </a:p>
        </xdr:txBody>
      </xdr:sp>
    </xdr:grpSp>
    <xdr:clientData/>
  </xdr:twoCellAnchor>
  <xdr:twoCellAnchor>
    <xdr:from>
      <xdr:col>4</xdr:col>
      <xdr:colOff>542925</xdr:colOff>
      <xdr:row>43</xdr:row>
      <xdr:rowOff>104775</xdr:rowOff>
    </xdr:from>
    <xdr:to>
      <xdr:col>5</xdr:col>
      <xdr:colOff>38100</xdr:colOff>
      <xdr:row>44</xdr:row>
      <xdr:rowOff>114300</xdr:rowOff>
    </xdr:to>
    <xdr:sp>
      <xdr:nvSpPr>
        <xdr:cNvPr id="13" name="TextBox 73"/>
        <xdr:cNvSpPr txBox="1">
          <a:spLocks noChangeArrowheads="1"/>
        </xdr:cNvSpPr>
      </xdr:nvSpPr>
      <xdr:spPr>
        <a:xfrm>
          <a:off x="2771775" y="89725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0</xdr:col>
      <xdr:colOff>190500</xdr:colOff>
      <xdr:row>33</xdr:row>
      <xdr:rowOff>0</xdr:rowOff>
    </xdr:from>
    <xdr:to>
      <xdr:col>5</xdr:col>
      <xdr:colOff>381000</xdr:colOff>
      <xdr:row>45</xdr:row>
      <xdr:rowOff>0</xdr:rowOff>
    </xdr:to>
    <xdr:grpSp>
      <xdr:nvGrpSpPr>
        <xdr:cNvPr id="14" name="Group 74"/>
        <xdr:cNvGrpSpPr>
          <a:grpSpLocks/>
        </xdr:cNvGrpSpPr>
      </xdr:nvGrpSpPr>
      <xdr:grpSpPr>
        <a:xfrm>
          <a:off x="190500" y="6867525"/>
          <a:ext cx="2962275" cy="2400300"/>
          <a:chOff x="7" y="631"/>
          <a:chExt cx="293" cy="232"/>
        </a:xfrm>
        <a:solidFill>
          <a:srgbClr val="FFFFFF"/>
        </a:solidFill>
      </xdr:grpSpPr>
      <xdr:graphicFrame>
        <xdr:nvGraphicFramePr>
          <xdr:cNvPr id="15" name="Chart 75"/>
          <xdr:cNvGraphicFramePr/>
        </xdr:nvGraphicFramePr>
        <xdr:xfrm>
          <a:off x="7" y="640"/>
          <a:ext cx="293" cy="2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6" name="TextBox 76"/>
          <xdr:cNvSpPr txBox="1">
            <a:spLocks noChangeArrowheads="1"/>
          </xdr:cNvSpPr>
        </xdr:nvSpPr>
        <xdr:spPr>
          <a:xfrm>
            <a:off x="19" y="631"/>
            <a:ext cx="2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/>
              <a:t>[4]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9.421875" style="9" customWidth="1"/>
    <col min="2" max="4" width="8.00390625" style="9" bestFit="1" customWidth="1"/>
    <col min="5" max="5" width="8.140625" style="9" bestFit="1" customWidth="1"/>
    <col min="6" max="6" width="8.8515625" style="9" bestFit="1" customWidth="1"/>
    <col min="7" max="7" width="8.00390625" style="9" bestFit="1" customWidth="1"/>
    <col min="8" max="8" width="8.7109375" style="9" customWidth="1"/>
    <col min="9" max="9" width="9.140625" style="9" bestFit="1" customWidth="1"/>
    <col min="10" max="10" width="8.140625" style="9" bestFit="1" customWidth="1"/>
    <col min="11" max="11" width="6.28125" style="9" bestFit="1" customWidth="1"/>
    <col min="12" max="12" width="6.00390625" style="9" bestFit="1" customWidth="1"/>
    <col min="13" max="16384" width="9.28125" style="71" customWidth="1"/>
  </cols>
  <sheetData>
    <row r="1" ht="15.75">
      <c r="A1" s="104" t="s">
        <v>66</v>
      </c>
    </row>
    <row r="2" spans="1:72" ht="15.75">
      <c r="A2" s="17"/>
      <c r="B2" s="57"/>
      <c r="C2" s="57"/>
      <c r="D2" s="57"/>
      <c r="E2" s="17"/>
      <c r="F2" s="1"/>
      <c r="G2" s="57"/>
      <c r="H2" s="14" t="s">
        <v>35</v>
      </c>
      <c r="I2" s="78"/>
      <c r="J2" s="78"/>
      <c r="K2" s="78"/>
      <c r="L2" s="91"/>
      <c r="M2" s="10"/>
      <c r="N2" s="2"/>
      <c r="O2" s="2"/>
      <c r="P2" s="2"/>
      <c r="Q2" s="2"/>
      <c r="R2" s="2"/>
      <c r="S2" s="2"/>
      <c r="T2" s="2"/>
      <c r="U2" s="67"/>
      <c r="V2" s="67"/>
      <c r="W2" s="6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.75">
      <c r="A3" s="37" t="str">
        <f>IF(antwoorden!A2="","",antwoorden!A2)</f>
        <v>havo4 A</v>
      </c>
      <c r="B3" s="108" t="s">
        <v>10</v>
      </c>
      <c r="C3" s="109"/>
      <c r="D3" s="109"/>
      <c r="E3" s="109">
        <f ca="1">NOW()</f>
        <v>40561.46834432871</v>
      </c>
      <c r="F3" s="38">
        <f>IF(antwoorden!F2="","",antwoorden!F2)</f>
        <v>40561.46834432871</v>
      </c>
      <c r="G3" s="14" t="str">
        <f>IF(antwoorden!G2="","",antwoorden!G2)</f>
        <v>to</v>
      </c>
      <c r="H3" s="15">
        <f>IF(antwoorden!H2="","",antwoorden!H2)</f>
        <v>4</v>
      </c>
      <c r="I3" s="108" t="str">
        <f>IF(antwoorden!I2="","",antwoorden!I2)</f>
        <v>Eenparig versnelde beweging</v>
      </c>
      <c r="J3" s="109">
        <f>IF(antwoorden!J2="","",antwoorden!J2)</f>
      </c>
      <c r="K3" s="109">
        <f>IF(antwoorden!K2="","",antwoorden!K2)</f>
      </c>
      <c r="L3" s="109">
        <f>IF(antwoorden!L2="","",antwoorden!L2)</f>
      </c>
      <c r="M3" s="109">
        <f>IF(antwoorden!M2="","",antwoorden!M2)</f>
      </c>
      <c r="N3" s="109">
        <f>IF(antwoorden!N2="","",antwoorden!N2)</f>
      </c>
      <c r="O3" s="17"/>
      <c r="P3" s="17"/>
      <c r="Q3" s="17"/>
      <c r="R3" s="17"/>
      <c r="S3" s="66"/>
      <c r="T3" s="1"/>
      <c r="U3" s="67"/>
      <c r="V3" s="67"/>
      <c r="W3" s="6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75">
      <c r="A4" s="37"/>
      <c r="B4" s="37"/>
      <c r="C4" s="37"/>
      <c r="D4" s="37"/>
      <c r="E4" s="37"/>
      <c r="F4" s="37"/>
      <c r="G4" s="37"/>
      <c r="H4" s="57"/>
      <c r="I4" s="57"/>
      <c r="J4" s="12"/>
      <c r="K4" s="57"/>
      <c r="L4" s="11"/>
      <c r="M4" s="2"/>
      <c r="N4" s="2"/>
      <c r="O4" s="2"/>
      <c r="P4" s="2"/>
      <c r="Q4" s="2"/>
      <c r="R4" s="2"/>
      <c r="S4" s="2"/>
      <c r="T4" s="2"/>
      <c r="U4" s="67"/>
      <c r="V4" s="67"/>
      <c r="W4" s="6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37" t="s">
        <v>0</v>
      </c>
      <c r="B5" s="37"/>
      <c r="C5" s="37"/>
      <c r="D5" s="37"/>
      <c r="E5" s="37"/>
      <c r="F5" s="37"/>
      <c r="G5" s="37"/>
      <c r="H5" s="37"/>
      <c r="I5" s="17"/>
      <c r="J5" s="17"/>
      <c r="K5" s="17"/>
      <c r="L5" s="20"/>
      <c r="M5" s="2"/>
      <c r="N5" s="2"/>
      <c r="O5" s="2"/>
      <c r="P5" s="2"/>
      <c r="Q5" s="2"/>
      <c r="R5" s="2"/>
      <c r="S5" s="2"/>
      <c r="T5" s="2"/>
      <c r="U5" s="67"/>
      <c r="V5" s="67"/>
      <c r="W5" s="6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>
      <c r="A6" s="37" t="s">
        <v>36</v>
      </c>
      <c r="B6" s="37" t="s">
        <v>37</v>
      </c>
      <c r="C6" s="37" t="s">
        <v>38</v>
      </c>
      <c r="D6" s="37" t="s">
        <v>39</v>
      </c>
      <c r="E6" s="37" t="s">
        <v>40</v>
      </c>
      <c r="F6" s="37" t="s">
        <v>41</v>
      </c>
      <c r="G6" s="37" t="s">
        <v>45</v>
      </c>
      <c r="H6" s="37" t="s">
        <v>46</v>
      </c>
      <c r="I6" s="79" t="s">
        <v>13</v>
      </c>
      <c r="J6" s="79" t="s">
        <v>7</v>
      </c>
      <c r="K6" s="79" t="s">
        <v>4</v>
      </c>
      <c r="L6" s="80" t="s">
        <v>1</v>
      </c>
      <c r="M6" s="2"/>
      <c r="N6" s="2"/>
      <c r="O6" s="2"/>
      <c r="P6" s="2"/>
      <c r="Q6" s="2"/>
      <c r="R6" s="2"/>
      <c r="S6" s="2"/>
      <c r="T6" s="2"/>
      <c r="U6" s="67"/>
      <c r="V6" s="67"/>
      <c r="W6" s="6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2.5" customHeight="1">
      <c r="A7" s="81"/>
      <c r="B7" s="65"/>
      <c r="C7" s="65"/>
      <c r="D7" s="65"/>
      <c r="E7" s="65"/>
      <c r="F7" s="65"/>
      <c r="G7" s="65"/>
      <c r="H7" s="65"/>
      <c r="I7" s="82"/>
      <c r="J7" s="82"/>
      <c r="K7" s="82"/>
      <c r="L7" s="83"/>
      <c r="M7" s="2"/>
      <c r="N7" s="2"/>
      <c r="O7" s="2"/>
      <c r="P7" s="2"/>
      <c r="Q7" s="2"/>
      <c r="R7" s="2"/>
      <c r="S7" s="2"/>
      <c r="T7" s="2"/>
      <c r="U7" s="67"/>
      <c r="V7" s="67"/>
      <c r="W7" s="6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.75">
      <c r="A8" s="74" t="s">
        <v>9</v>
      </c>
      <c r="B8" s="75"/>
      <c r="C8" s="75"/>
      <c r="D8" s="75"/>
      <c r="E8" s="75"/>
      <c r="F8" s="75"/>
      <c r="G8" s="75"/>
      <c r="H8" s="75"/>
      <c r="I8" s="57"/>
      <c r="J8" s="57"/>
      <c r="K8" s="57"/>
      <c r="L8" s="84"/>
      <c r="M8" s="2"/>
      <c r="N8" s="2"/>
      <c r="O8" s="2"/>
      <c r="P8" s="2"/>
      <c r="Q8" s="2"/>
      <c r="R8" s="2"/>
      <c r="S8" s="2"/>
      <c r="T8" s="2"/>
      <c r="U8" s="67"/>
      <c r="V8" s="67"/>
      <c r="W8" s="6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2.5" customHeight="1" thickBot="1">
      <c r="A9" s="81"/>
      <c r="B9" s="65"/>
      <c r="C9" s="65"/>
      <c r="D9" s="65"/>
      <c r="E9" s="65"/>
      <c r="F9" s="65"/>
      <c r="G9" s="65"/>
      <c r="H9" s="65"/>
      <c r="I9" s="85"/>
      <c r="J9" s="85"/>
      <c r="K9" s="85"/>
      <c r="L9" s="86"/>
      <c r="M9" s="2"/>
      <c r="N9" s="2"/>
      <c r="O9" s="2"/>
      <c r="P9" s="2"/>
      <c r="Q9" s="2"/>
      <c r="R9" s="2"/>
      <c r="S9" s="2"/>
      <c r="T9" s="2"/>
      <c r="U9" s="67"/>
      <c r="V9" s="67"/>
      <c r="W9" s="6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22"/>
      <c r="M10" s="2"/>
      <c r="N10" s="2"/>
      <c r="O10" s="2"/>
      <c r="P10" s="2"/>
      <c r="Q10" s="2"/>
      <c r="R10" s="2"/>
      <c r="S10" s="2"/>
      <c r="T10" s="2"/>
      <c r="U10" s="67"/>
      <c r="V10" s="67"/>
      <c r="W10" s="6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>
      <c r="A11" s="76" t="s">
        <v>2</v>
      </c>
      <c r="B11" s="3"/>
      <c r="C11" s="3"/>
      <c r="D11" s="3"/>
      <c r="E11" s="3"/>
      <c r="F11" s="3"/>
      <c r="G11" s="3"/>
      <c r="H11" s="57"/>
      <c r="I11" s="57"/>
      <c r="J11" s="57"/>
      <c r="K11" s="57"/>
      <c r="L11" s="22"/>
      <c r="M11" s="2"/>
      <c r="N11" s="2"/>
      <c r="O11" s="2"/>
      <c r="P11" s="2"/>
      <c r="Q11" s="2"/>
      <c r="R11" s="2"/>
      <c r="S11" s="2"/>
      <c r="T11" s="2"/>
      <c r="U11" s="67"/>
      <c r="V11" s="67"/>
      <c r="W11" s="6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5.75">
      <c r="A12" s="28" t="str">
        <f>antwoorden!A4</f>
        <v>Nr        </v>
      </c>
      <c r="B12" s="101" t="str">
        <f>antwoorden!B4</f>
        <v>[1]       </v>
      </c>
      <c r="C12" s="101" t="str">
        <f>antwoorden!C4</f>
        <v>[2]       </v>
      </c>
      <c r="D12" s="101" t="str">
        <f>antwoorden!D4</f>
        <v>[3]       </v>
      </c>
      <c r="E12" s="101" t="str">
        <f>antwoorden!E4</f>
        <v>[4]       </v>
      </c>
      <c r="F12" s="101" t="str">
        <f>antwoorden!F4</f>
        <v>[5]       </v>
      </c>
      <c r="G12" s="4" t="str">
        <f>antwoorden!G4</f>
        <v>[6]       </v>
      </c>
      <c r="H12" s="57"/>
      <c r="I12" s="57"/>
      <c r="J12" s="57"/>
      <c r="K12" s="57"/>
      <c r="L12" s="22"/>
      <c r="M12" s="2"/>
      <c r="N12" s="2"/>
      <c r="O12" s="2"/>
      <c r="P12" s="2"/>
      <c r="Q12" s="2"/>
      <c r="R12" s="2"/>
      <c r="S12" s="2"/>
      <c r="T12" s="2"/>
      <c r="U12" s="67"/>
      <c r="V12" s="67"/>
      <c r="W12" s="6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5.75">
      <c r="A13" s="28"/>
      <c r="B13" s="39" t="str">
        <f>antwoorden!B5</f>
        <v>m/s2</v>
      </c>
      <c r="C13" s="39" t="str">
        <f>antwoorden!C5</f>
        <v>s</v>
      </c>
      <c r="D13" s="39" t="str">
        <f>antwoorden!D5</f>
        <v>m/s2</v>
      </c>
      <c r="E13" s="39" t="str">
        <f>antwoorden!E5</f>
        <v>m</v>
      </c>
      <c r="F13" s="39" t="str">
        <f>antwoorden!F5</f>
        <v>s</v>
      </c>
      <c r="G13" s="5" t="str">
        <f>antwoorden!G5</f>
        <v>s</v>
      </c>
      <c r="H13" s="57"/>
      <c r="I13" s="57"/>
      <c r="J13" s="57"/>
      <c r="K13" s="57"/>
      <c r="L13" s="22"/>
      <c r="M13" s="2"/>
      <c r="N13" s="2"/>
      <c r="O13" s="2"/>
      <c r="P13" s="2"/>
      <c r="Q13" s="2"/>
      <c r="R13" s="2"/>
      <c r="S13" s="2"/>
      <c r="T13" s="2"/>
      <c r="U13" s="67"/>
      <c r="V13" s="67"/>
      <c r="W13" s="6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2.5" customHeight="1">
      <c r="A14" s="87"/>
      <c r="B14" s="87"/>
      <c r="C14" s="87"/>
      <c r="D14" s="87"/>
      <c r="E14" s="87"/>
      <c r="F14" s="87"/>
      <c r="G14" s="40"/>
      <c r="H14" s="57"/>
      <c r="I14" s="57"/>
      <c r="J14" s="57"/>
      <c r="K14" s="57"/>
      <c r="L14" s="22"/>
      <c r="M14" s="2"/>
      <c r="N14" s="2"/>
      <c r="O14" s="2"/>
      <c r="P14" s="2"/>
      <c r="Q14" s="2"/>
      <c r="R14" s="2"/>
      <c r="S14" s="2"/>
      <c r="T14" s="2"/>
      <c r="U14" s="67"/>
      <c r="V14" s="67"/>
      <c r="W14" s="6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22"/>
      <c r="M15" s="2"/>
      <c r="N15" s="2"/>
      <c r="O15" s="2"/>
      <c r="P15" s="2"/>
      <c r="Q15" s="2"/>
      <c r="R15" s="2"/>
      <c r="S15" s="2"/>
      <c r="T15" s="2"/>
      <c r="U15" s="67"/>
      <c r="V15" s="67"/>
      <c r="W15" s="6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5.75">
      <c r="A16" s="37" t="s">
        <v>71</v>
      </c>
      <c r="B16" s="2"/>
      <c r="C16" s="2"/>
      <c r="D16" s="2"/>
      <c r="E16" s="2"/>
      <c r="F16" s="2"/>
      <c r="G16" s="2"/>
      <c r="H16" s="2"/>
      <c r="I16" s="57"/>
      <c r="J16" s="57"/>
      <c r="K16" s="17"/>
      <c r="L16" s="22"/>
      <c r="M16" s="2"/>
      <c r="N16" s="2"/>
      <c r="O16" s="2"/>
      <c r="P16" s="2"/>
      <c r="Q16" s="2"/>
      <c r="R16" s="2"/>
      <c r="S16" s="2"/>
      <c r="T16" s="2"/>
      <c r="U16" s="67"/>
      <c r="V16" s="67"/>
      <c r="W16" s="6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5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22"/>
      <c r="M17" s="10"/>
      <c r="N17" s="10"/>
      <c r="O17" s="10"/>
      <c r="P17" s="10"/>
      <c r="Q17" s="10"/>
      <c r="R17" s="10"/>
      <c r="S17" s="10"/>
      <c r="T17" s="10"/>
      <c r="U17" s="67"/>
      <c r="V17" s="67"/>
      <c r="W17" s="6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>
      <c r="A18" s="77" t="s">
        <v>56</v>
      </c>
      <c r="B18" s="10"/>
      <c r="C18" s="10"/>
      <c r="D18" s="10"/>
      <c r="E18" s="10"/>
      <c r="F18" s="10"/>
      <c r="G18" s="10"/>
      <c r="H18" s="10"/>
      <c r="I18" s="57"/>
      <c r="J18" s="57"/>
      <c r="K18" s="57"/>
      <c r="L18" s="22"/>
      <c r="M18" s="10"/>
      <c r="N18" s="10"/>
      <c r="O18" s="10"/>
      <c r="P18" s="10"/>
      <c r="Q18" s="10"/>
      <c r="R18" s="10"/>
      <c r="S18" s="10"/>
      <c r="T18" s="10"/>
      <c r="U18" s="67"/>
      <c r="V18" s="67"/>
      <c r="W18" s="6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5.75">
      <c r="A19" s="72" t="s">
        <v>57</v>
      </c>
      <c r="B19" s="10"/>
      <c r="C19" s="10"/>
      <c r="D19" s="10"/>
      <c r="E19" s="10"/>
      <c r="F19" s="10"/>
      <c r="G19" s="10"/>
      <c r="H19" s="10"/>
      <c r="I19" s="57"/>
      <c r="J19" s="57"/>
      <c r="K19" s="57"/>
      <c r="L19" s="22"/>
      <c r="M19" s="10"/>
      <c r="N19" s="10"/>
      <c r="O19" s="10"/>
      <c r="P19" s="10"/>
      <c r="Q19" s="10"/>
      <c r="R19" s="10"/>
      <c r="S19" s="10"/>
      <c r="T19" s="10"/>
      <c r="U19" s="67"/>
      <c r="V19" s="67"/>
      <c r="W19" s="6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5.75">
      <c r="A20" s="77" t="s">
        <v>58</v>
      </c>
      <c r="B20" s="10"/>
      <c r="C20" s="10"/>
      <c r="D20" s="10"/>
      <c r="E20" s="10"/>
      <c r="F20" s="10"/>
      <c r="G20" s="10"/>
      <c r="H20" s="10"/>
      <c r="I20" s="57"/>
      <c r="J20" s="57"/>
      <c r="K20" s="57"/>
      <c r="L20" s="57"/>
      <c r="M20" s="10"/>
      <c r="N20" s="10"/>
      <c r="O20" s="10"/>
      <c r="P20" s="10"/>
      <c r="Q20" s="10"/>
      <c r="R20" s="10"/>
      <c r="S20" s="10"/>
      <c r="T20" s="10"/>
      <c r="U20" s="67"/>
      <c r="V20" s="67"/>
      <c r="W20" s="6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.75">
      <c r="A21" s="72" t="s">
        <v>59</v>
      </c>
      <c r="B21" s="73"/>
      <c r="C21" s="73"/>
      <c r="D21" s="73"/>
      <c r="E21" s="73"/>
      <c r="F21" s="73"/>
      <c r="G21" s="73"/>
      <c r="H21" s="73"/>
      <c r="I21" s="57"/>
      <c r="J21" s="57"/>
      <c r="K21" s="57"/>
      <c r="L21" s="22"/>
      <c r="M21" s="10"/>
      <c r="N21" s="10"/>
      <c r="O21" s="10"/>
      <c r="P21" s="10"/>
      <c r="Q21" s="10"/>
      <c r="R21" s="10"/>
      <c r="S21" s="10"/>
      <c r="T21" s="10"/>
      <c r="U21" s="67"/>
      <c r="V21" s="67"/>
      <c r="W21" s="6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5.75">
      <c r="A22" s="72" t="s">
        <v>60</v>
      </c>
      <c r="B22" s="73"/>
      <c r="C22" s="73"/>
      <c r="D22" s="73"/>
      <c r="E22" s="73"/>
      <c r="F22" s="73"/>
      <c r="G22" s="73"/>
      <c r="H22" s="73"/>
      <c r="I22" s="57"/>
      <c r="J22" s="57"/>
      <c r="K22" s="57"/>
      <c r="L22" s="22"/>
      <c r="M22" s="10"/>
      <c r="N22" s="10"/>
      <c r="O22" s="10"/>
      <c r="P22" s="10"/>
      <c r="Q22" s="10"/>
      <c r="R22" s="10"/>
      <c r="S22" s="10"/>
      <c r="T22" s="10"/>
      <c r="U22" s="67"/>
      <c r="V22" s="67"/>
      <c r="W22" s="6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.75">
      <c r="A23" s="57" t="s">
        <v>33</v>
      </c>
      <c r="B23" s="73"/>
      <c r="C23" s="73"/>
      <c r="D23" s="73"/>
      <c r="E23" s="73"/>
      <c r="F23" s="73"/>
      <c r="G23" s="73"/>
      <c r="H23" s="73"/>
      <c r="I23" s="57"/>
      <c r="J23" s="57"/>
      <c r="K23" s="57"/>
      <c r="L23" s="22"/>
      <c r="M23" s="10"/>
      <c r="N23" s="10"/>
      <c r="O23" s="10"/>
      <c r="P23" s="10"/>
      <c r="Q23" s="10"/>
      <c r="R23" s="10"/>
      <c r="S23" s="10"/>
      <c r="T23" s="10"/>
      <c r="U23" s="67"/>
      <c r="V23" s="67"/>
      <c r="W23" s="6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5.75">
      <c r="A24" s="57" t="s">
        <v>47</v>
      </c>
      <c r="B24" s="73"/>
      <c r="C24" s="73"/>
      <c r="D24" s="73"/>
      <c r="E24" s="73"/>
      <c r="F24" s="73"/>
      <c r="G24" s="73"/>
      <c r="H24" s="73"/>
      <c r="I24" s="57"/>
      <c r="J24" s="57"/>
      <c r="K24" s="57"/>
      <c r="L24" s="22"/>
      <c r="M24" s="10"/>
      <c r="N24" s="10"/>
      <c r="O24" s="10"/>
      <c r="P24" s="10"/>
      <c r="Q24" s="10"/>
      <c r="R24" s="10"/>
      <c r="S24" s="10"/>
      <c r="T24" s="10"/>
      <c r="U24" s="67"/>
      <c r="V24" s="67"/>
      <c r="W24" s="6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5.75">
      <c r="A25" s="57" t="s">
        <v>48</v>
      </c>
      <c r="B25" s="73"/>
      <c r="C25" s="73"/>
      <c r="D25" s="73"/>
      <c r="E25" s="73"/>
      <c r="F25" s="73"/>
      <c r="G25" s="73"/>
      <c r="H25" s="73"/>
      <c r="I25" s="57"/>
      <c r="J25" s="57"/>
      <c r="K25" s="57"/>
      <c r="L25" s="22"/>
      <c r="M25" s="10"/>
      <c r="N25" s="10"/>
      <c r="O25" s="10"/>
      <c r="P25" s="10"/>
      <c r="Q25" s="10"/>
      <c r="R25" s="10"/>
      <c r="S25" s="10"/>
      <c r="T25" s="10"/>
      <c r="U25" s="67"/>
      <c r="V25" s="67"/>
      <c r="W25" s="6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5.75">
      <c r="A26" s="57" t="s">
        <v>49</v>
      </c>
      <c r="B26" s="73"/>
      <c r="C26" s="73"/>
      <c r="D26" s="73"/>
      <c r="E26" s="73"/>
      <c r="F26" s="73"/>
      <c r="G26" s="73"/>
      <c r="H26" s="73"/>
      <c r="I26" s="57"/>
      <c r="J26" s="57"/>
      <c r="K26" s="57"/>
      <c r="L26" s="22"/>
      <c r="M26" s="10"/>
      <c r="N26" s="10"/>
      <c r="O26" s="10"/>
      <c r="P26" s="10"/>
      <c r="Q26" s="10"/>
      <c r="R26" s="10"/>
      <c r="S26" s="10"/>
      <c r="T26" s="10"/>
      <c r="U26" s="67"/>
      <c r="V26" s="67"/>
      <c r="W26" s="6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>
      <c r="A27" s="57" t="s">
        <v>50</v>
      </c>
      <c r="B27" s="73"/>
      <c r="C27" s="73"/>
      <c r="D27" s="73"/>
      <c r="E27" s="73"/>
      <c r="F27" s="73"/>
      <c r="G27" s="73"/>
      <c r="H27" s="73"/>
      <c r="I27" s="57"/>
      <c r="J27" s="57"/>
      <c r="K27" s="57"/>
      <c r="L27" s="22"/>
      <c r="M27" s="10"/>
      <c r="N27" s="10"/>
      <c r="O27" s="10"/>
      <c r="P27" s="10"/>
      <c r="Q27" s="10"/>
      <c r="R27" s="10"/>
      <c r="S27" s="10"/>
      <c r="T27" s="10"/>
      <c r="U27" s="67"/>
      <c r="V27" s="67"/>
      <c r="W27" s="6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>
      <c r="A28" s="57" t="s">
        <v>51</v>
      </c>
      <c r="B28" s="73"/>
      <c r="C28" s="73"/>
      <c r="D28" s="73"/>
      <c r="E28" s="73"/>
      <c r="F28" s="73"/>
      <c r="G28" s="73"/>
      <c r="H28" s="73"/>
      <c r="I28" s="57"/>
      <c r="J28" s="57"/>
      <c r="K28" s="57"/>
      <c r="L28" s="22"/>
      <c r="M28" s="10"/>
      <c r="N28" s="10"/>
      <c r="O28" s="10"/>
      <c r="P28" s="10"/>
      <c r="Q28" s="10"/>
      <c r="R28" s="10"/>
      <c r="S28" s="10"/>
      <c r="T28" s="10"/>
      <c r="U28" s="67"/>
      <c r="V28" s="67"/>
      <c r="W28" s="6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>
      <c r="A29" s="57" t="s">
        <v>61</v>
      </c>
      <c r="B29" s="73"/>
      <c r="C29" s="73"/>
      <c r="D29" s="73"/>
      <c r="E29" s="73"/>
      <c r="F29" s="73"/>
      <c r="G29" s="73"/>
      <c r="H29" s="73"/>
      <c r="I29" s="57"/>
      <c r="J29" s="57"/>
      <c r="K29" s="57"/>
      <c r="L29" s="22"/>
      <c r="M29" s="10"/>
      <c r="N29" s="10"/>
      <c r="O29" s="10"/>
      <c r="P29" s="10"/>
      <c r="Q29" s="10"/>
      <c r="R29" s="10"/>
      <c r="S29" s="10"/>
      <c r="T29" s="10"/>
      <c r="U29" s="67"/>
      <c r="V29" s="67"/>
      <c r="W29" s="6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>
      <c r="A30" s="57" t="s">
        <v>62</v>
      </c>
      <c r="B30" s="73"/>
      <c r="C30" s="73"/>
      <c r="D30" s="73"/>
      <c r="E30" s="73"/>
      <c r="F30" s="73"/>
      <c r="G30" s="73"/>
      <c r="H30" s="73"/>
      <c r="I30" s="57"/>
      <c r="J30" s="57"/>
      <c r="K30" s="57"/>
      <c r="L30" s="22"/>
      <c r="M30" s="10"/>
      <c r="N30" s="10"/>
      <c r="O30" s="10"/>
      <c r="P30" s="10"/>
      <c r="Q30" s="10"/>
      <c r="R30" s="10"/>
      <c r="S30" s="10"/>
      <c r="T30" s="10"/>
      <c r="U30" s="67"/>
      <c r="V30" s="67"/>
      <c r="W30" s="6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>
      <c r="A31" s="57" t="s">
        <v>52</v>
      </c>
      <c r="B31" s="73"/>
      <c r="C31" s="73"/>
      <c r="D31" s="73"/>
      <c r="E31" s="73"/>
      <c r="F31" s="73"/>
      <c r="G31" s="73"/>
      <c r="H31" s="73"/>
      <c r="I31" s="57"/>
      <c r="J31" s="57"/>
      <c r="K31" s="57"/>
      <c r="L31" s="22"/>
      <c r="M31" s="10"/>
      <c r="N31" s="10"/>
      <c r="O31" s="10"/>
      <c r="P31" s="10"/>
      <c r="Q31" s="10"/>
      <c r="R31" s="10"/>
      <c r="S31" s="10"/>
      <c r="T31" s="10"/>
      <c r="U31" s="67"/>
      <c r="V31" s="67"/>
      <c r="W31" s="6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>
      <c r="A32" s="57" t="s">
        <v>63</v>
      </c>
      <c r="B32" s="73"/>
      <c r="C32" s="73"/>
      <c r="D32" s="73"/>
      <c r="E32" s="73"/>
      <c r="F32" s="73"/>
      <c r="G32" s="73"/>
      <c r="H32" s="73"/>
      <c r="I32" s="57"/>
      <c r="J32" s="57"/>
      <c r="K32" s="57"/>
      <c r="L32" s="22"/>
      <c r="M32" s="10"/>
      <c r="N32" s="10"/>
      <c r="O32" s="10"/>
      <c r="P32" s="10"/>
      <c r="Q32" s="10"/>
      <c r="R32" s="10"/>
      <c r="S32" s="10"/>
      <c r="T32" s="10"/>
      <c r="U32" s="67"/>
      <c r="V32" s="67"/>
      <c r="W32" s="6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>
      <c r="A33" s="57" t="s">
        <v>64</v>
      </c>
      <c r="B33" s="73"/>
      <c r="C33" s="73"/>
      <c r="D33" s="73"/>
      <c r="E33" s="73"/>
      <c r="F33" s="73"/>
      <c r="G33" s="73"/>
      <c r="H33" s="73"/>
      <c r="I33" s="57"/>
      <c r="J33" s="57"/>
      <c r="K33" s="57"/>
      <c r="L33" s="22"/>
      <c r="M33" s="10"/>
      <c r="N33" s="10"/>
      <c r="O33" s="10"/>
      <c r="P33" s="10"/>
      <c r="Q33" s="10"/>
      <c r="R33" s="10"/>
      <c r="S33" s="10"/>
      <c r="T33" s="10"/>
      <c r="U33" s="67"/>
      <c r="V33" s="67"/>
      <c r="W33" s="67"/>
      <c r="X33" s="1"/>
      <c r="Y33" s="1"/>
      <c r="Z33" s="1"/>
      <c r="AA33" s="37" t="s">
        <v>42</v>
      </c>
      <c r="AB33" s="17"/>
      <c r="AC33" s="17"/>
      <c r="AD33" s="17"/>
      <c r="AE33" s="1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>
      <c r="A34" s="37"/>
      <c r="B34" s="2"/>
      <c r="C34" s="2"/>
      <c r="D34" s="2"/>
      <c r="E34" s="2"/>
      <c r="F34" s="2"/>
      <c r="G34" s="2"/>
      <c r="H34" s="2"/>
      <c r="I34" s="57"/>
      <c r="J34" s="57"/>
      <c r="K34" s="57"/>
      <c r="L34" s="22"/>
      <c r="M34" s="10"/>
      <c r="N34" s="1"/>
      <c r="O34" s="1"/>
      <c r="P34" s="1"/>
      <c r="Q34" s="1"/>
      <c r="R34" s="1"/>
      <c r="S34" s="10"/>
      <c r="T34" s="10"/>
      <c r="U34" s="67"/>
      <c r="V34" s="67"/>
      <c r="W34" s="67"/>
      <c r="X34" s="1"/>
      <c r="Y34" s="1"/>
      <c r="Z34" s="1"/>
      <c r="AA34" s="96" t="s">
        <v>54</v>
      </c>
      <c r="AB34" s="97"/>
      <c r="AC34" s="98"/>
      <c r="AD34" s="96" t="s">
        <v>55</v>
      </c>
      <c r="AE34" s="9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>
      <c r="A35" s="57"/>
      <c r="B35" s="57"/>
      <c r="C35" s="57"/>
      <c r="D35" s="57"/>
      <c r="E35" s="57"/>
      <c r="F35" s="57"/>
      <c r="G35" s="57"/>
      <c r="H35" s="12"/>
      <c r="I35" s="57"/>
      <c r="J35" s="57"/>
      <c r="K35" s="57"/>
      <c r="L35" s="22"/>
      <c r="M35" s="2"/>
      <c r="N35" s="1"/>
      <c r="O35" s="1"/>
      <c r="P35" s="1"/>
      <c r="Q35" s="1"/>
      <c r="R35" s="1"/>
      <c r="S35" s="2"/>
      <c r="T35" s="2"/>
      <c r="U35" s="67"/>
      <c r="V35" s="67"/>
      <c r="W35" s="67"/>
      <c r="X35" s="1"/>
      <c r="Y35" s="1"/>
      <c r="Z35" s="1"/>
      <c r="AA35" s="51" t="s">
        <v>44</v>
      </c>
      <c r="AB35" s="55">
        <f>AC40/AA40</f>
        <v>0.6666666666666666</v>
      </c>
      <c r="AC35" s="63"/>
      <c r="AD35" s="8"/>
      <c r="AE35" s="88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>
      <c r="A36" s="57"/>
      <c r="B36" s="57"/>
      <c r="C36" s="57"/>
      <c r="D36" s="57"/>
      <c r="E36" s="57"/>
      <c r="F36" s="57"/>
      <c r="G36" s="57"/>
      <c r="H36" s="12"/>
      <c r="I36" s="57"/>
      <c r="J36" s="57"/>
      <c r="K36" s="57"/>
      <c r="L36" s="22"/>
      <c r="M36" s="2"/>
      <c r="N36" s="1"/>
      <c r="O36" s="1"/>
      <c r="P36" s="1"/>
      <c r="Q36" s="1"/>
      <c r="R36" s="1"/>
      <c r="S36" s="2"/>
      <c r="T36" s="2"/>
      <c r="U36" s="67"/>
      <c r="V36" s="67"/>
      <c r="W36" s="67"/>
      <c r="X36" s="1"/>
      <c r="Y36" s="1"/>
      <c r="Z36" s="1"/>
      <c r="AA36" s="6" t="s">
        <v>24</v>
      </c>
      <c r="AB36" s="52" t="s">
        <v>27</v>
      </c>
      <c r="AC36" s="57" t="s">
        <v>43</v>
      </c>
      <c r="AD36" s="6" t="s">
        <v>24</v>
      </c>
      <c r="AE36" s="7" t="s">
        <v>23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>
      <c r="A37" s="57"/>
      <c r="B37" s="57"/>
      <c r="C37" s="57"/>
      <c r="D37" s="57"/>
      <c r="E37" s="57"/>
      <c r="F37" s="57"/>
      <c r="G37" s="57"/>
      <c r="H37" s="12"/>
      <c r="I37" s="57"/>
      <c r="J37" s="57"/>
      <c r="K37" s="57"/>
      <c r="L37" s="22"/>
      <c r="M37" s="2"/>
      <c r="N37" s="1"/>
      <c r="O37" s="1"/>
      <c r="P37" s="1"/>
      <c r="Q37" s="1"/>
      <c r="R37" s="1"/>
      <c r="S37" s="2"/>
      <c r="T37" s="2"/>
      <c r="U37" s="67"/>
      <c r="V37" s="67"/>
      <c r="W37" s="67"/>
      <c r="X37" s="1"/>
      <c r="Y37" s="1"/>
      <c r="Z37" s="1"/>
      <c r="AA37" s="6">
        <v>0</v>
      </c>
      <c r="AB37" s="53">
        <f>0.5*$AB$35*AA37^2</f>
        <v>0</v>
      </c>
      <c r="AC37" s="30">
        <f>$AB$35*AA37</f>
        <v>0</v>
      </c>
      <c r="AD37" s="49">
        <v>0</v>
      </c>
      <c r="AE37" s="99">
        <v>8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22"/>
      <c r="M38" s="2"/>
      <c r="N38" s="1"/>
      <c r="O38" s="1"/>
      <c r="P38" s="1"/>
      <c r="Q38" s="1"/>
      <c r="R38" s="1"/>
      <c r="S38" s="2"/>
      <c r="T38" s="2"/>
      <c r="U38" s="67"/>
      <c r="V38" s="67"/>
      <c r="W38" s="67"/>
      <c r="X38" s="1"/>
      <c r="Y38" s="1"/>
      <c r="Z38" s="1"/>
      <c r="AA38" s="6">
        <f>AA39/2</f>
        <v>5</v>
      </c>
      <c r="AB38" s="53">
        <f>0.5*$AB$35*AA38^2</f>
        <v>8.333333333333332</v>
      </c>
      <c r="AC38" s="92">
        <f>$AB$35*AA38</f>
        <v>3.333333333333333</v>
      </c>
      <c r="AD38" s="49">
        <v>2</v>
      </c>
      <c r="AE38" s="7">
        <f>AE37</f>
        <v>8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22"/>
      <c r="M39" s="2"/>
      <c r="N39" s="1"/>
      <c r="O39" s="1"/>
      <c r="P39" s="1"/>
      <c r="Q39" s="1"/>
      <c r="R39" s="1"/>
      <c r="S39" s="2"/>
      <c r="T39" s="2"/>
      <c r="U39" s="67"/>
      <c r="V39" s="67"/>
      <c r="W39" s="67"/>
      <c r="X39" s="1"/>
      <c r="Y39" s="1"/>
      <c r="Z39" s="1"/>
      <c r="AA39" s="6">
        <f>AA40</f>
        <v>10</v>
      </c>
      <c r="AB39" s="53">
        <f>0.5*$AB$35*AA39^2</f>
        <v>33.33333333333333</v>
      </c>
      <c r="AC39" s="30">
        <f>$AB$35*AA39</f>
        <v>6.666666666666666</v>
      </c>
      <c r="AD39" s="49">
        <v>3</v>
      </c>
      <c r="AE39" s="7">
        <f>AE38/2</f>
        <v>4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2"/>
      <c r="M40" s="2"/>
      <c r="N40" s="1"/>
      <c r="O40" s="1"/>
      <c r="P40" s="1"/>
      <c r="Q40" s="1"/>
      <c r="R40" s="1"/>
      <c r="S40" s="2"/>
      <c r="T40" s="2"/>
      <c r="U40" s="67"/>
      <c r="V40" s="67"/>
      <c r="W40" s="67"/>
      <c r="X40" s="1"/>
      <c r="Y40" s="1"/>
      <c r="Z40" s="1"/>
      <c r="AA40" s="49">
        <v>10</v>
      </c>
      <c r="AB40" s="54">
        <f>0.5*AB41*AA40/(AA41-0.5*AA40)</f>
        <v>33.333333333333336</v>
      </c>
      <c r="AC40" s="30">
        <f>(AB41-AB40)/(AA41-AA40)</f>
        <v>6.666666666666666</v>
      </c>
      <c r="AD40" s="6"/>
      <c r="AE40" s="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22"/>
      <c r="M41" s="2"/>
      <c r="N41" s="1"/>
      <c r="O41" s="1"/>
      <c r="P41" s="1"/>
      <c r="Q41" s="1"/>
      <c r="R41" s="1"/>
      <c r="S41" s="2"/>
      <c r="T41" s="2"/>
      <c r="U41" s="67"/>
      <c r="V41" s="67"/>
      <c r="W41" s="67"/>
      <c r="X41" s="1"/>
      <c r="Y41" s="1"/>
      <c r="Z41" s="1"/>
      <c r="AA41" s="50">
        <v>20</v>
      </c>
      <c r="AB41" s="56">
        <v>100</v>
      </c>
      <c r="AC41" s="93">
        <f>AC40</f>
        <v>6.666666666666666</v>
      </c>
      <c r="AD41" s="94"/>
      <c r="AE41" s="95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22"/>
      <c r="M42" s="2"/>
      <c r="N42" s="1"/>
      <c r="O42" s="1"/>
      <c r="P42" s="1"/>
      <c r="Q42" s="1"/>
      <c r="R42" s="1"/>
      <c r="S42" s="2"/>
      <c r="T42" s="2"/>
      <c r="U42" s="67"/>
      <c r="V42" s="67"/>
      <c r="W42" s="67"/>
      <c r="X42" s="1"/>
      <c r="Y42" s="1"/>
      <c r="Z42" s="1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22"/>
      <c r="M43" s="2"/>
      <c r="N43" s="1"/>
      <c r="O43" s="1"/>
      <c r="P43" s="1"/>
      <c r="Q43" s="1"/>
      <c r="R43" s="1"/>
      <c r="S43" s="2"/>
      <c r="T43" s="2"/>
      <c r="U43" s="67"/>
      <c r="V43" s="67"/>
      <c r="W43" s="67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22"/>
      <c r="M44" s="2"/>
      <c r="N44" s="2"/>
      <c r="O44" s="2"/>
      <c r="P44" s="2"/>
      <c r="Q44" s="2"/>
      <c r="R44" s="2"/>
      <c r="S44" s="2"/>
      <c r="T44" s="2"/>
      <c r="U44" s="67"/>
      <c r="V44" s="67"/>
      <c r="W44" s="67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22"/>
      <c r="M45" s="2"/>
      <c r="N45" s="2"/>
      <c r="O45" s="2"/>
      <c r="P45" s="2"/>
      <c r="Q45" s="2"/>
      <c r="R45" s="2"/>
      <c r="S45" s="2"/>
      <c r="T45" s="2"/>
      <c r="U45" s="67"/>
      <c r="V45" s="67"/>
      <c r="W45" s="67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>
      <c r="A46" s="89" t="s">
        <v>3</v>
      </c>
      <c r="B46" s="57"/>
      <c r="C46" s="57"/>
      <c r="D46" s="57"/>
      <c r="E46" s="57"/>
      <c r="F46" s="57"/>
      <c r="G46" s="57"/>
      <c r="H46" s="57"/>
      <c r="I46" s="57"/>
      <c r="J46" s="57"/>
      <c r="K46" s="17"/>
      <c r="L46" s="22"/>
      <c r="M46" s="2"/>
      <c r="N46" s="2"/>
      <c r="O46" s="2"/>
      <c r="P46" s="2"/>
      <c r="Q46" s="2"/>
      <c r="R46" s="2"/>
      <c r="S46" s="2"/>
      <c r="T46" s="2"/>
      <c r="U46" s="67"/>
      <c r="V46" s="67"/>
      <c r="W46" s="67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>
      <c r="A47" s="16"/>
      <c r="B47" s="57"/>
      <c r="C47" s="57"/>
      <c r="D47" s="57"/>
      <c r="E47" s="57"/>
      <c r="F47" s="57"/>
      <c r="G47" s="57"/>
      <c r="H47" s="57"/>
      <c r="I47" s="57"/>
      <c r="J47" s="57"/>
      <c r="K47" s="17"/>
      <c r="L47" s="22"/>
      <c r="M47" s="2"/>
      <c r="N47" s="2"/>
      <c r="O47" s="2"/>
      <c r="P47" s="2"/>
      <c r="Q47" s="2"/>
      <c r="R47" s="2"/>
      <c r="S47" s="2"/>
      <c r="T47" s="2"/>
      <c r="U47" s="67"/>
      <c r="V47" s="67"/>
      <c r="W47" s="67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2"/>
      <c r="N48" s="2"/>
      <c r="O48" s="2"/>
      <c r="P48" s="2"/>
      <c r="Q48" s="2"/>
      <c r="R48" s="2"/>
      <c r="S48" s="2"/>
      <c r="T48" s="2"/>
      <c r="U48" s="67"/>
      <c r="V48" s="67"/>
      <c r="W48" s="67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2"/>
      <c r="M49" s="2"/>
      <c r="N49" s="2"/>
      <c r="O49" s="2"/>
      <c r="P49" s="2"/>
      <c r="Q49" s="2"/>
      <c r="R49" s="2"/>
      <c r="S49" s="2"/>
      <c r="T49" s="2"/>
      <c r="U49" s="67"/>
      <c r="V49" s="67"/>
      <c r="W49" s="6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2"/>
      <c r="N50" s="2"/>
      <c r="O50" s="2"/>
      <c r="P50" s="2"/>
      <c r="Q50" s="2"/>
      <c r="R50" s="2"/>
      <c r="S50" s="2"/>
      <c r="T50" s="2"/>
      <c r="U50" s="67"/>
      <c r="V50" s="67"/>
      <c r="W50" s="67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1"/>
      <c r="M51" s="2"/>
      <c r="N51" s="2"/>
      <c r="O51" s="2"/>
      <c r="P51" s="2"/>
      <c r="Q51" s="2"/>
      <c r="R51" s="2"/>
      <c r="S51" s="2"/>
      <c r="T51" s="2"/>
      <c r="U51" s="67"/>
      <c r="V51" s="67"/>
      <c r="W51" s="6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2"/>
      <c r="N52" s="2"/>
      <c r="O52" s="2"/>
      <c r="P52" s="2"/>
      <c r="Q52" s="2"/>
      <c r="R52" s="2"/>
      <c r="S52" s="2"/>
      <c r="T52" s="2"/>
      <c r="U52" s="67"/>
      <c r="V52" s="67"/>
      <c r="W52" s="67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2"/>
      <c r="N53" s="2"/>
      <c r="O53" s="2"/>
      <c r="P53" s="2"/>
      <c r="Q53" s="2"/>
      <c r="R53" s="2"/>
      <c r="S53" s="2"/>
      <c r="T53" s="2"/>
      <c r="U53" s="67"/>
      <c r="V53" s="67"/>
      <c r="W53" s="6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67"/>
      <c r="V54" s="67"/>
      <c r="W54" s="67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67"/>
      <c r="V55" s="67"/>
      <c r="W55" s="67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67"/>
      <c r="V56" s="67"/>
      <c r="W56" s="67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67"/>
      <c r="V57" s="67"/>
      <c r="W57" s="67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67"/>
      <c r="V58" s="67"/>
      <c r="W58" s="67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64" spans="1:12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1:12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99" ht="15.75">
      <c r="L99" s="32"/>
    </row>
    <row r="100" ht="15.75">
      <c r="L100" s="32"/>
    </row>
    <row r="101" ht="15.75">
      <c r="L101" s="20"/>
    </row>
    <row r="102" ht="15.75">
      <c r="L102" s="31"/>
    </row>
    <row r="103" ht="15.75">
      <c r="L103" s="31"/>
    </row>
    <row r="104" ht="15.75">
      <c r="L104" s="31"/>
    </row>
    <row r="105" ht="15.75">
      <c r="L105" s="31"/>
    </row>
    <row r="106" ht="15.75">
      <c r="L106" s="31"/>
    </row>
    <row r="107" ht="15.75">
      <c r="L107" s="31"/>
    </row>
    <row r="108" ht="15.75">
      <c r="L108" s="31"/>
    </row>
    <row r="109" ht="15.75">
      <c r="L109" s="31"/>
    </row>
    <row r="110" ht="15.75">
      <c r="L110" s="31"/>
    </row>
    <row r="111" ht="15.75">
      <c r="L111" s="31"/>
    </row>
    <row r="112" ht="15.75">
      <c r="L112" s="31"/>
    </row>
    <row r="113" ht="15.75">
      <c r="L113" s="31"/>
    </row>
    <row r="114" ht="15.75">
      <c r="L114" s="31"/>
    </row>
    <row r="115" ht="15.75">
      <c r="L115" s="31"/>
    </row>
    <row r="116" ht="15.75">
      <c r="L116" s="31"/>
    </row>
    <row r="117" ht="15.75">
      <c r="L117" s="31"/>
    </row>
    <row r="118" ht="15.75">
      <c r="L118" s="31"/>
    </row>
    <row r="119" ht="15.75">
      <c r="L119" s="31"/>
    </row>
    <row r="120" ht="15.75">
      <c r="L120" s="31"/>
    </row>
    <row r="121" ht="15.75">
      <c r="L121" s="31"/>
    </row>
    <row r="122" ht="15.75">
      <c r="L122" s="31"/>
    </row>
    <row r="123" ht="15.75">
      <c r="L123" s="31"/>
    </row>
    <row r="124" ht="15.75">
      <c r="L124" s="31"/>
    </row>
    <row r="125" ht="15.75">
      <c r="L125" s="31"/>
    </row>
    <row r="126" ht="15.75">
      <c r="L126" s="31"/>
    </row>
    <row r="127" ht="15.75">
      <c r="L127" s="31"/>
    </row>
    <row r="128" ht="15.75">
      <c r="L128" s="31"/>
    </row>
    <row r="129" ht="15.75">
      <c r="L129" s="31"/>
    </row>
    <row r="130" ht="15.75">
      <c r="L130" s="31"/>
    </row>
    <row r="131" ht="15.75">
      <c r="L131" s="31"/>
    </row>
    <row r="132" ht="15.75">
      <c r="L132" s="31"/>
    </row>
    <row r="133" ht="15.75">
      <c r="L133" s="31"/>
    </row>
    <row r="134" ht="15.75">
      <c r="L134" s="31"/>
    </row>
    <row r="135" ht="15.75">
      <c r="L135" s="31"/>
    </row>
    <row r="136" ht="15.75">
      <c r="L136" s="31"/>
    </row>
    <row r="137" ht="15.75">
      <c r="L137" s="31"/>
    </row>
    <row r="138" ht="15.75">
      <c r="L138" s="31"/>
    </row>
    <row r="139" ht="15.75">
      <c r="L139" s="31"/>
    </row>
    <row r="140" ht="15.75">
      <c r="L140" s="31"/>
    </row>
    <row r="141" ht="15.75">
      <c r="L141" s="31"/>
    </row>
    <row r="146" spans="1:2" ht="15.75">
      <c r="A146" s="100"/>
      <c r="B146" s="100"/>
    </row>
  </sheetData>
  <mergeCells count="2">
    <mergeCell ref="B3:E3"/>
    <mergeCell ref="I3:N3"/>
  </mergeCells>
  <printOptions/>
  <pageMargins left="0.75" right="0.75" top="0.57" bottom="1" header="0.5" footer="0.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zoomScaleSheetLayoutView="100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7" width="9.57421875" style="13" customWidth="1"/>
    <col min="8" max="8" width="9.57421875" style="48" customWidth="1"/>
    <col min="9" max="9" width="29.421875" style="48" bestFit="1" customWidth="1"/>
    <col min="10" max="11" width="2.7109375" style="48" customWidth="1"/>
    <col min="12" max="17" width="13.28125" style="48" customWidth="1"/>
    <col min="18" max="25" width="13.28125" style="13" customWidth="1"/>
    <col min="26" max="27" width="13.28125" style="59" customWidth="1"/>
    <col min="28" max="50" width="13.28125" style="9" customWidth="1"/>
    <col min="51" max="16384" width="13.28125" style="13" customWidth="1"/>
  </cols>
  <sheetData>
    <row r="1" spans="1:45" ht="15.75">
      <c r="A1" s="102" t="s">
        <v>65</v>
      </c>
      <c r="B1" s="42"/>
      <c r="C1" s="42"/>
      <c r="D1" s="42"/>
      <c r="E1" s="42"/>
      <c r="F1" s="42"/>
      <c r="G1" s="42"/>
      <c r="H1" s="42"/>
      <c r="I1" s="36"/>
      <c r="J1" s="17"/>
      <c r="K1" s="17"/>
      <c r="L1" s="17"/>
      <c r="M1" s="17"/>
      <c r="N1" s="17"/>
      <c r="O1" s="17"/>
      <c r="P1" s="17"/>
      <c r="Q1" s="64"/>
      <c r="R1" s="64"/>
      <c r="Z1" s="13"/>
      <c r="AA1" s="13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66"/>
      <c r="AN1" s="66"/>
      <c r="AO1" s="66"/>
      <c r="AP1" s="66"/>
      <c r="AQ1" s="66"/>
      <c r="AR1" s="66"/>
      <c r="AS1" s="66"/>
    </row>
    <row r="2" spans="1:50" s="1" customFormat="1" ht="15.75">
      <c r="A2" s="37" t="str">
        <f>IF(antwoorden!A2="","",antwoorden!A2)</f>
        <v>havo4 A</v>
      </c>
      <c r="B2" s="108" t="str">
        <f>IF(opgave!B3="","",opgave!B3)</f>
        <v>hoofdstuk 2 Beweging</v>
      </c>
      <c r="C2" s="111"/>
      <c r="D2" s="111"/>
      <c r="E2" s="111"/>
      <c r="F2" s="38">
        <f>IF(opgave!F3="","",opgave!F3)</f>
        <v>40561.46834432871</v>
      </c>
      <c r="G2" s="14" t="str">
        <f>IF(opgave!G3="","",opgave!G3)</f>
        <v>to</v>
      </c>
      <c r="H2" s="15">
        <f>IF(opgave!H3="","",opgave!H3)</f>
        <v>4</v>
      </c>
      <c r="I2" s="16" t="str">
        <f>IF(opgave!I3="","",opgave!I3)</f>
        <v>Eenparig versnelde beweging</v>
      </c>
      <c r="J2" s="2"/>
      <c r="K2" s="2"/>
      <c r="L2" s="2"/>
      <c r="M2" s="2"/>
      <c r="N2" s="2"/>
      <c r="O2" s="17"/>
      <c r="P2" s="17"/>
      <c r="Q2" s="17"/>
      <c r="R2" s="17"/>
      <c r="S2" s="66"/>
      <c r="U2" s="67"/>
      <c r="V2" s="67"/>
      <c r="W2" s="67"/>
      <c r="AB2" s="16"/>
      <c r="AC2" s="108"/>
      <c r="AD2" s="110"/>
      <c r="AE2" s="110"/>
      <c r="AF2" s="110"/>
      <c r="AG2" s="103"/>
      <c r="AH2" s="32"/>
      <c r="AI2" s="33"/>
      <c r="AJ2" s="108"/>
      <c r="AK2" s="110"/>
      <c r="AL2" s="110"/>
      <c r="AM2" s="110"/>
      <c r="AN2" s="110"/>
      <c r="AO2" s="110"/>
      <c r="AP2" s="57"/>
      <c r="AQ2" s="57"/>
      <c r="AR2" s="57"/>
      <c r="AS2" s="57"/>
      <c r="AT2" s="66"/>
      <c r="AU2" s="66"/>
      <c r="AV2" s="66"/>
      <c r="AW2" s="66"/>
      <c r="AX2" s="66"/>
    </row>
    <row r="3" spans="1:45" ht="15.75">
      <c r="A3" s="16" t="s">
        <v>12</v>
      </c>
      <c r="B3" s="42"/>
      <c r="C3" s="42"/>
      <c r="D3" s="42"/>
      <c r="E3" s="42"/>
      <c r="F3" s="42"/>
      <c r="G3" s="42"/>
      <c r="H3" s="42"/>
      <c r="I3" s="33"/>
      <c r="J3" s="33"/>
      <c r="K3" s="33"/>
      <c r="L3" s="33"/>
      <c r="M3" s="33"/>
      <c r="N3" s="33"/>
      <c r="O3" s="33"/>
      <c r="P3" s="33"/>
      <c r="Q3" s="90"/>
      <c r="R3" s="90"/>
      <c r="S3" s="9"/>
      <c r="Z3" s="13"/>
      <c r="AA3" s="13"/>
      <c r="AB3" s="42"/>
      <c r="AC3" s="42"/>
      <c r="AD3" s="42"/>
      <c r="AE3" s="42"/>
      <c r="AF3" s="42"/>
      <c r="AG3" s="42"/>
      <c r="AH3" s="42"/>
      <c r="AI3" s="42"/>
      <c r="AJ3" s="33"/>
      <c r="AK3" s="33"/>
      <c r="AL3" s="33"/>
      <c r="AM3" s="33"/>
      <c r="AN3" s="33"/>
      <c r="AO3" s="33"/>
      <c r="AP3" s="33"/>
      <c r="AQ3" s="33"/>
      <c r="AR3" s="90"/>
      <c r="AS3" s="90"/>
    </row>
    <row r="4" spans="1:45" ht="15.75">
      <c r="A4" s="19" t="str">
        <f>IF(antwoorden!A4="","",antwoorden!A4)</f>
        <v>Nr        </v>
      </c>
      <c r="B4" s="4" t="str">
        <f>IF(antwoorden!B4="","",antwoorden!B4)</f>
        <v>[1]       </v>
      </c>
      <c r="C4" s="4" t="str">
        <f>IF(antwoorden!C4="","",antwoorden!C4)</f>
        <v>[2]       </v>
      </c>
      <c r="D4" s="4" t="str">
        <f>IF(antwoorden!D4="","",antwoorden!D4)</f>
        <v>[3]       </v>
      </c>
      <c r="E4" s="4" t="str">
        <f>IF(antwoorden!E4="","",antwoorden!E4)</f>
        <v>[4]       </v>
      </c>
      <c r="F4" s="4" t="str">
        <f>IF(antwoorden!F4="","",antwoorden!F4)</f>
        <v>[5]       </v>
      </c>
      <c r="G4" s="4" t="str">
        <f>IF(antwoorden!G4="","",antwoorden!G4)</f>
        <v>[6]       </v>
      </c>
      <c r="H4" s="43">
        <f>IF(antwoorden!H4="","",antwoorden!H4)</f>
      </c>
      <c r="I4" s="33"/>
      <c r="J4" s="33"/>
      <c r="K4" s="33"/>
      <c r="L4" s="33"/>
      <c r="M4" s="33"/>
      <c r="N4" s="33"/>
      <c r="O4" s="33"/>
      <c r="P4" s="33"/>
      <c r="Q4" s="90"/>
      <c r="R4" s="90"/>
      <c r="S4" s="9"/>
      <c r="Z4" s="13"/>
      <c r="AA4" s="13"/>
      <c r="AB4" s="33"/>
      <c r="AC4" s="20"/>
      <c r="AD4" s="20"/>
      <c r="AE4" s="20"/>
      <c r="AF4" s="20"/>
      <c r="AG4" s="20"/>
      <c r="AH4" s="20"/>
      <c r="AI4" s="43"/>
      <c r="AJ4" s="33"/>
      <c r="AK4" s="33"/>
      <c r="AL4" s="33"/>
      <c r="AM4" s="33"/>
      <c r="AN4" s="33"/>
      <c r="AO4" s="33"/>
      <c r="AP4" s="33"/>
      <c r="AQ4" s="33"/>
      <c r="AR4" s="90"/>
      <c r="AS4" s="90"/>
    </row>
    <row r="5" spans="1:45" ht="15.75">
      <c r="A5" s="41">
        <f>IF(antwoorden!A5="","",antwoorden!A5)</f>
      </c>
      <c r="B5" s="5" t="str">
        <f>IF(antwoorden!B5="","",antwoorden!B5)</f>
        <v>m/s2</v>
      </c>
      <c r="C5" s="5" t="str">
        <f>IF(antwoorden!C5="","",antwoorden!C5)</f>
        <v>s</v>
      </c>
      <c r="D5" s="5" t="str">
        <f>IF(antwoorden!D5="","",antwoorden!D5)</f>
        <v>m/s2</v>
      </c>
      <c r="E5" s="5" t="str">
        <f>IF(antwoorden!E5="","",antwoorden!E5)</f>
        <v>m</v>
      </c>
      <c r="F5" s="5" t="str">
        <f>IF(antwoorden!F5="","",antwoorden!F5)</f>
        <v>s</v>
      </c>
      <c r="G5" s="5" t="str">
        <f>IF(antwoorden!G5="","",antwoorden!G5)</f>
        <v>s</v>
      </c>
      <c r="H5" s="44">
        <f>IF(antwoorden!H5="","",antwoorden!H5)</f>
      </c>
      <c r="I5" s="33"/>
      <c r="J5" s="33"/>
      <c r="K5" s="33"/>
      <c r="L5" s="33"/>
      <c r="M5" s="33"/>
      <c r="N5" s="33"/>
      <c r="O5" s="33"/>
      <c r="P5" s="33"/>
      <c r="Q5" s="90"/>
      <c r="R5" s="90"/>
      <c r="S5" s="9"/>
      <c r="Z5" s="13"/>
      <c r="AA5" s="13"/>
      <c r="AB5" s="57"/>
      <c r="AC5" s="22"/>
      <c r="AD5" s="22"/>
      <c r="AE5" s="22"/>
      <c r="AF5" s="22"/>
      <c r="AG5" s="22"/>
      <c r="AH5" s="22"/>
      <c r="AI5" s="44"/>
      <c r="AJ5" s="33"/>
      <c r="AK5" s="33"/>
      <c r="AL5" s="33"/>
      <c r="AM5" s="33"/>
      <c r="AN5" s="33"/>
      <c r="AO5" s="33"/>
      <c r="AP5" s="33"/>
      <c r="AQ5" s="33"/>
      <c r="AR5" s="90"/>
      <c r="AS5" s="90"/>
    </row>
    <row r="6" spans="1:45" ht="15.75">
      <c r="A6" s="5">
        <f>IF(antwoorden!A6="","",antwoorden!A6)</f>
        <v>1</v>
      </c>
      <c r="B6" s="24">
        <f>IF(antwoorden!B6="","",antwoorden!B6)</f>
        <v>1.9</v>
      </c>
      <c r="C6" s="24">
        <f>IF(antwoorden!C6="","",antwoorden!C6)</f>
        <v>6</v>
      </c>
      <c r="D6" s="24">
        <f>IF(antwoorden!D6="","",antwoorden!D6)</f>
        <v>3.9</v>
      </c>
      <c r="E6" s="24">
        <f>IF(antwoorden!E6="","",antwoorden!E6)</f>
        <v>10</v>
      </c>
      <c r="F6" s="24">
        <f>IF(antwoorden!F6="","",antwoorden!F6)</f>
        <v>8</v>
      </c>
      <c r="G6" s="5">
        <f>IF(antwoorden!G6="","",antwoorden!G6)</f>
        <v>10</v>
      </c>
      <c r="H6" s="44">
        <f>IF(antwoorden!H6="","",antwoorden!H6)</f>
      </c>
      <c r="I6" s="33"/>
      <c r="J6" s="33"/>
      <c r="K6" s="33"/>
      <c r="L6" s="33"/>
      <c r="M6" s="33"/>
      <c r="N6" s="33"/>
      <c r="O6" s="33"/>
      <c r="P6" s="33"/>
      <c r="Q6" s="90"/>
      <c r="R6" s="90"/>
      <c r="S6" s="9"/>
      <c r="Z6" s="13"/>
      <c r="AA6" s="13"/>
      <c r="AB6" s="22"/>
      <c r="AC6" s="30"/>
      <c r="AD6" s="30"/>
      <c r="AE6" s="30"/>
      <c r="AF6" s="30"/>
      <c r="AG6" s="30"/>
      <c r="AH6" s="22"/>
      <c r="AI6" s="44"/>
      <c r="AJ6" s="33"/>
      <c r="AK6" s="33"/>
      <c r="AL6" s="33"/>
      <c r="AM6" s="33"/>
      <c r="AN6" s="33"/>
      <c r="AO6" s="33"/>
      <c r="AP6" s="33"/>
      <c r="AQ6" s="33"/>
      <c r="AR6" s="90"/>
      <c r="AS6" s="90"/>
    </row>
    <row r="7" spans="1:45" ht="15.75">
      <c r="A7" s="5">
        <f>IF(antwoorden!A7="","",antwoorden!A7)</f>
        <v>2</v>
      </c>
      <c r="B7" s="24">
        <f>IF(antwoorden!B7="","",antwoorden!B7)</f>
        <v>2.3</v>
      </c>
      <c r="C7" s="24">
        <f>IF(antwoorden!C7="","",antwoorden!C7)</f>
        <v>6.3</v>
      </c>
      <c r="D7" s="24">
        <f>IF(antwoorden!D7="","",antwoorden!D7)</f>
        <v>4.4</v>
      </c>
      <c r="E7" s="24">
        <f>IF(antwoorden!E7="","",antwoorden!E7)</f>
        <v>20</v>
      </c>
      <c r="F7" s="27">
        <f>IF(antwoorden!F7="","",antwoorden!F7)</f>
        <v>14</v>
      </c>
      <c r="G7" s="5">
        <f>IF(antwoorden!G7="","",antwoorden!G7)</f>
        <v>18</v>
      </c>
      <c r="H7" s="44">
        <f>IF(antwoorden!H7="","",antwoorden!H7)</f>
      </c>
      <c r="I7" s="33"/>
      <c r="J7" s="33"/>
      <c r="K7" s="33"/>
      <c r="L7" s="33"/>
      <c r="M7" s="33"/>
      <c r="N7" s="33"/>
      <c r="O7" s="33"/>
      <c r="P7" s="33"/>
      <c r="Q7" s="90"/>
      <c r="R7" s="90"/>
      <c r="S7" s="9"/>
      <c r="Z7" s="13"/>
      <c r="AA7" s="13"/>
      <c r="AB7" s="22"/>
      <c r="AC7" s="30"/>
      <c r="AD7" s="30"/>
      <c r="AE7" s="30"/>
      <c r="AF7" s="30"/>
      <c r="AG7" s="29"/>
      <c r="AH7" s="22"/>
      <c r="AI7" s="44"/>
      <c r="AJ7" s="33"/>
      <c r="AK7" s="33"/>
      <c r="AL7" s="33"/>
      <c r="AM7" s="33"/>
      <c r="AN7" s="33"/>
      <c r="AO7" s="33"/>
      <c r="AP7" s="33"/>
      <c r="AQ7" s="33"/>
      <c r="AR7" s="90"/>
      <c r="AS7" s="90"/>
    </row>
    <row r="8" spans="1:45" ht="15.75">
      <c r="A8" s="5">
        <f>IF(antwoorden!A8="","",antwoorden!A8)</f>
        <v>3</v>
      </c>
      <c r="B8" s="24">
        <f>IF(antwoorden!B8="","",antwoorden!B8)</f>
        <v>2</v>
      </c>
      <c r="C8" s="24">
        <f>IF(antwoorden!C8="","",antwoorden!C8)</f>
        <v>6.2</v>
      </c>
      <c r="D8" s="24">
        <f>IF(antwoorden!D8="","",antwoorden!D8)</f>
        <v>4.1</v>
      </c>
      <c r="E8" s="24">
        <f>IF(antwoorden!E8="","",antwoorden!E8)</f>
        <v>50</v>
      </c>
      <c r="F8" s="24">
        <f>IF(antwoorden!F8="","",antwoorden!F8)</f>
        <v>9</v>
      </c>
      <c r="G8" s="5">
        <f>IF(antwoorden!G8="","",antwoorden!G8)</f>
        <v>11</v>
      </c>
      <c r="H8" s="44">
        <f>IF(antwoorden!H8="","",antwoorden!H8)</f>
      </c>
      <c r="I8" s="33"/>
      <c r="J8" s="33"/>
      <c r="K8" s="33"/>
      <c r="L8" s="33"/>
      <c r="M8" s="33"/>
      <c r="N8" s="33"/>
      <c r="O8" s="33"/>
      <c r="P8" s="33"/>
      <c r="Q8" s="90"/>
      <c r="R8" s="90"/>
      <c r="S8" s="9"/>
      <c r="Z8" s="13"/>
      <c r="AA8" s="13"/>
      <c r="AB8" s="22"/>
      <c r="AC8" s="30"/>
      <c r="AD8" s="30"/>
      <c r="AE8" s="30"/>
      <c r="AF8" s="30"/>
      <c r="AG8" s="30"/>
      <c r="AH8" s="22"/>
      <c r="AI8" s="44"/>
      <c r="AJ8" s="33"/>
      <c r="AK8" s="33"/>
      <c r="AL8" s="33"/>
      <c r="AM8" s="33"/>
      <c r="AN8" s="33"/>
      <c r="AO8" s="33"/>
      <c r="AP8" s="33"/>
      <c r="AQ8" s="33"/>
      <c r="AR8" s="90"/>
      <c r="AS8" s="90"/>
    </row>
    <row r="9" spans="1:45" ht="15.75">
      <c r="A9" s="5">
        <f>IF(antwoorden!A9="","",antwoorden!A9)</f>
        <v>4</v>
      </c>
      <c r="B9" s="24">
        <f>IF(antwoorden!B9="","",antwoorden!B9)</f>
        <v>2.4</v>
      </c>
      <c r="C9" s="24">
        <f>IF(antwoorden!C9="","",antwoorden!C9)</f>
        <v>6.5</v>
      </c>
      <c r="D9" s="24">
        <f>IF(antwoorden!D9="","",antwoorden!D9)</f>
        <v>4.6</v>
      </c>
      <c r="E9" s="5">
        <f>IF(antwoorden!E9="","",antwoorden!E9)</f>
        <v>100</v>
      </c>
      <c r="F9" s="27">
        <f>IF(antwoorden!F9="","",antwoorden!F9)</f>
        <v>15</v>
      </c>
      <c r="G9" s="5">
        <f>IF(antwoorden!G9="","",antwoorden!G9)</f>
        <v>19</v>
      </c>
      <c r="H9" s="44">
        <f>IF(antwoorden!H9="","",antwoorden!H9)</f>
      </c>
      <c r="I9" s="33"/>
      <c r="J9" s="33"/>
      <c r="K9" s="33"/>
      <c r="L9" s="33"/>
      <c r="M9" s="33"/>
      <c r="N9" s="33"/>
      <c r="O9" s="33"/>
      <c r="P9" s="33"/>
      <c r="Q9" s="90"/>
      <c r="R9" s="90"/>
      <c r="S9" s="9"/>
      <c r="Z9" s="13"/>
      <c r="AA9" s="13"/>
      <c r="AB9" s="22"/>
      <c r="AC9" s="30"/>
      <c r="AD9" s="30"/>
      <c r="AE9" s="30"/>
      <c r="AF9" s="22"/>
      <c r="AG9" s="29"/>
      <c r="AH9" s="22"/>
      <c r="AI9" s="44"/>
      <c r="AJ9" s="33"/>
      <c r="AK9" s="33"/>
      <c r="AL9" s="33"/>
      <c r="AM9" s="33"/>
      <c r="AN9" s="33"/>
      <c r="AO9" s="33"/>
      <c r="AP9" s="33"/>
      <c r="AQ9" s="33"/>
      <c r="AR9" s="90"/>
      <c r="AS9" s="90"/>
    </row>
    <row r="10" spans="1:45" ht="15.75">
      <c r="A10" s="5">
        <f>IF(antwoorden!A10="","",antwoorden!A10)</f>
        <v>5</v>
      </c>
      <c r="B10" s="24">
        <f>IF(antwoorden!B10="","",antwoorden!B10)</f>
        <v>2.1</v>
      </c>
      <c r="C10" s="24">
        <f>IF(antwoorden!C10="","",antwoorden!C10)</f>
        <v>6.4</v>
      </c>
      <c r="D10" s="24">
        <f>IF(antwoorden!D10="","",antwoorden!D10)</f>
        <v>4.3</v>
      </c>
      <c r="E10" s="5">
        <f>IF(antwoorden!E10="","",antwoorden!E10)</f>
        <v>200</v>
      </c>
      <c r="F10" s="27">
        <f>IF(antwoorden!F10="","",antwoorden!F10)</f>
        <v>10</v>
      </c>
      <c r="G10" s="5">
        <f>IF(antwoorden!G10="","",antwoorden!G10)</f>
        <v>13</v>
      </c>
      <c r="H10" s="44">
        <f>IF(antwoorden!H10="","",antwoorden!H10)</f>
      </c>
      <c r="I10" s="33"/>
      <c r="J10" s="33"/>
      <c r="K10" s="33"/>
      <c r="L10" s="33"/>
      <c r="M10" s="33"/>
      <c r="N10" s="33"/>
      <c r="O10" s="33"/>
      <c r="P10" s="33"/>
      <c r="Q10" s="90"/>
      <c r="R10" s="90"/>
      <c r="S10" s="9"/>
      <c r="Z10" s="13"/>
      <c r="AA10" s="13"/>
      <c r="AB10" s="22"/>
      <c r="AC10" s="30"/>
      <c r="AD10" s="30"/>
      <c r="AE10" s="30"/>
      <c r="AF10" s="22"/>
      <c r="AG10" s="29"/>
      <c r="AH10" s="22"/>
      <c r="AI10" s="44"/>
      <c r="AJ10" s="33"/>
      <c r="AK10" s="33"/>
      <c r="AL10" s="33"/>
      <c r="AM10" s="33"/>
      <c r="AN10" s="33"/>
      <c r="AO10" s="33"/>
      <c r="AP10" s="33"/>
      <c r="AQ10" s="33"/>
      <c r="AR10" s="90"/>
      <c r="AS10" s="90"/>
    </row>
    <row r="11" spans="1:45" ht="15.75">
      <c r="A11" s="5">
        <f>IF(antwoorden!A11="","",antwoorden!A11)</f>
        <v>6</v>
      </c>
      <c r="B11" s="24">
        <f>IF(antwoorden!B11="","",antwoorden!B11)</f>
        <v>2.5</v>
      </c>
      <c r="C11" s="24">
        <f>IF(antwoorden!C11="","",antwoorden!C11)</f>
        <v>6.7</v>
      </c>
      <c r="D11" s="24">
        <f>IF(antwoorden!D11="","",antwoorden!D11)</f>
        <v>4.8</v>
      </c>
      <c r="E11" s="5">
        <f>IF(antwoorden!E11="","",antwoorden!E11)</f>
        <v>500</v>
      </c>
      <c r="F11" s="27">
        <f>IF(antwoorden!F11="","",antwoorden!F11)</f>
        <v>16</v>
      </c>
      <c r="G11" s="5">
        <f>IF(antwoorden!G11="","",antwoorden!G11)</f>
        <v>20</v>
      </c>
      <c r="H11" s="44">
        <f>IF(antwoorden!H11="","",antwoorden!H11)</f>
      </c>
      <c r="I11" s="33"/>
      <c r="J11" s="33"/>
      <c r="K11" s="33"/>
      <c r="L11" s="33"/>
      <c r="M11" s="33"/>
      <c r="N11" s="33"/>
      <c r="O11" s="33"/>
      <c r="P11" s="33"/>
      <c r="Q11" s="90"/>
      <c r="R11" s="90"/>
      <c r="S11" s="9"/>
      <c r="Z11" s="13"/>
      <c r="AA11" s="13"/>
      <c r="AB11" s="22"/>
      <c r="AC11" s="30"/>
      <c r="AD11" s="30"/>
      <c r="AE11" s="30"/>
      <c r="AF11" s="22"/>
      <c r="AG11" s="29"/>
      <c r="AH11" s="22"/>
      <c r="AI11" s="44"/>
      <c r="AJ11" s="33"/>
      <c r="AK11" s="33"/>
      <c r="AL11" s="33"/>
      <c r="AM11" s="33"/>
      <c r="AN11" s="33"/>
      <c r="AO11" s="33"/>
      <c r="AP11" s="33"/>
      <c r="AQ11" s="33"/>
      <c r="AR11" s="90"/>
      <c r="AS11" s="90"/>
    </row>
    <row r="12" spans="1:45" ht="15.75">
      <c r="A12" s="5">
        <f>IF(antwoorden!A12="","",antwoorden!A12)</f>
        <v>7</v>
      </c>
      <c r="B12" s="24">
        <f>IF(antwoorden!B12="","",antwoorden!B12)</f>
        <v>2.2</v>
      </c>
      <c r="C12" s="24">
        <f>IF(antwoorden!C12="","",antwoorden!C12)</f>
        <v>6.6</v>
      </c>
      <c r="D12" s="24">
        <f>IF(antwoorden!D12="","",antwoorden!D12)</f>
        <v>4.5</v>
      </c>
      <c r="E12" s="24">
        <f>IF(antwoorden!E12="","",antwoorden!E12)</f>
        <v>10</v>
      </c>
      <c r="F12" s="27">
        <f>IF(antwoorden!F12="","",antwoorden!F12)</f>
        <v>11</v>
      </c>
      <c r="G12" s="5">
        <f>IF(antwoorden!G12="","",antwoorden!G12)</f>
        <v>14</v>
      </c>
      <c r="H12" s="44">
        <f>IF(antwoorden!H12="","",antwoorden!H12)</f>
      </c>
      <c r="I12" s="33"/>
      <c r="J12" s="33"/>
      <c r="K12" s="33"/>
      <c r="L12" s="33"/>
      <c r="M12" s="33"/>
      <c r="N12" s="33"/>
      <c r="O12" s="33"/>
      <c r="P12" s="33"/>
      <c r="Q12" s="90"/>
      <c r="R12" s="90"/>
      <c r="S12" s="9"/>
      <c r="Z12" s="13"/>
      <c r="AA12" s="13"/>
      <c r="AB12" s="22"/>
      <c r="AC12" s="30"/>
      <c r="AD12" s="30"/>
      <c r="AE12" s="30"/>
      <c r="AF12" s="30"/>
      <c r="AG12" s="29"/>
      <c r="AH12" s="22"/>
      <c r="AI12" s="44"/>
      <c r="AJ12" s="33"/>
      <c r="AK12" s="33"/>
      <c r="AL12" s="33"/>
      <c r="AM12" s="33"/>
      <c r="AN12" s="33"/>
      <c r="AO12" s="33"/>
      <c r="AP12" s="33"/>
      <c r="AQ12" s="33"/>
      <c r="AR12" s="90"/>
      <c r="AS12" s="90"/>
    </row>
    <row r="13" spans="1:45" ht="15.75">
      <c r="A13" s="5">
        <f>IF(antwoorden!A13="","",antwoorden!A13)</f>
        <v>8</v>
      </c>
      <c r="B13" s="24">
        <f>IF(antwoorden!B13="","",antwoorden!B13)</f>
        <v>2.6</v>
      </c>
      <c r="C13" s="24">
        <f>IF(antwoorden!C13="","",antwoorden!C13)</f>
        <v>6.9</v>
      </c>
      <c r="D13" s="24">
        <f>IF(antwoorden!D13="","",antwoorden!D13)</f>
        <v>5</v>
      </c>
      <c r="E13" s="24">
        <f>IF(antwoorden!E13="","",antwoorden!E13)</f>
        <v>20</v>
      </c>
      <c r="F13" s="27">
        <f>IF(antwoorden!F13="","",antwoorden!F13)</f>
        <v>17</v>
      </c>
      <c r="G13" s="5">
        <f>IF(antwoorden!G13="","",antwoorden!G13)</f>
        <v>21</v>
      </c>
      <c r="H13" s="44">
        <f>IF(antwoorden!H13="","",antwoorden!H13)</f>
      </c>
      <c r="I13" s="33"/>
      <c r="J13" s="33"/>
      <c r="K13" s="33"/>
      <c r="L13" s="33"/>
      <c r="M13" s="33"/>
      <c r="N13" s="33"/>
      <c r="O13" s="33"/>
      <c r="P13" s="33"/>
      <c r="Q13" s="90"/>
      <c r="R13" s="90"/>
      <c r="S13" s="9"/>
      <c r="Z13" s="13"/>
      <c r="AA13" s="13"/>
      <c r="AB13" s="22"/>
      <c r="AC13" s="30"/>
      <c r="AD13" s="30"/>
      <c r="AE13" s="30"/>
      <c r="AF13" s="30"/>
      <c r="AG13" s="29"/>
      <c r="AH13" s="22"/>
      <c r="AI13" s="44"/>
      <c r="AJ13" s="33"/>
      <c r="AK13" s="33"/>
      <c r="AL13" s="33"/>
      <c r="AM13" s="33"/>
      <c r="AN13" s="33"/>
      <c r="AO13" s="33"/>
      <c r="AP13" s="33"/>
      <c r="AQ13" s="33"/>
      <c r="AR13" s="90"/>
      <c r="AS13" s="90"/>
    </row>
    <row r="14" spans="1:45" ht="15.75">
      <c r="A14" s="5">
        <f>IF(antwoorden!A14="","",antwoorden!A14)</f>
        <v>9</v>
      </c>
      <c r="B14" s="24">
        <f>IF(antwoorden!B14="","",antwoorden!B14)</f>
        <v>2.3</v>
      </c>
      <c r="C14" s="24">
        <f>IF(antwoorden!C14="","",antwoorden!C14)</f>
        <v>6.8</v>
      </c>
      <c r="D14" s="24">
        <f>IF(antwoorden!D14="","",antwoorden!D14)</f>
        <v>4.7</v>
      </c>
      <c r="E14" s="24">
        <f>IF(antwoorden!E14="","",antwoorden!E14)</f>
        <v>50</v>
      </c>
      <c r="F14" s="27">
        <f>IF(antwoorden!F14="","",antwoorden!F14)</f>
        <v>12</v>
      </c>
      <c r="G14" s="5">
        <f>IF(antwoorden!G14="","",antwoorden!G14)</f>
        <v>15</v>
      </c>
      <c r="H14" s="44">
        <f>IF(antwoorden!H14="","",antwoorden!H14)</f>
      </c>
      <c r="I14" s="33"/>
      <c r="J14" s="33"/>
      <c r="K14" s="33"/>
      <c r="L14" s="33"/>
      <c r="M14" s="33"/>
      <c r="N14" s="33"/>
      <c r="O14" s="33"/>
      <c r="P14" s="33"/>
      <c r="Q14" s="90"/>
      <c r="R14" s="90"/>
      <c r="S14" s="9"/>
      <c r="Z14" s="13"/>
      <c r="AA14" s="13"/>
      <c r="AB14" s="22"/>
      <c r="AC14" s="30"/>
      <c r="AD14" s="30"/>
      <c r="AE14" s="30"/>
      <c r="AF14" s="30"/>
      <c r="AG14" s="29"/>
      <c r="AH14" s="22"/>
      <c r="AI14" s="44"/>
      <c r="AJ14" s="33"/>
      <c r="AK14" s="33"/>
      <c r="AL14" s="33"/>
      <c r="AM14" s="33"/>
      <c r="AN14" s="33"/>
      <c r="AO14" s="33"/>
      <c r="AP14" s="33"/>
      <c r="AQ14" s="33"/>
      <c r="AR14" s="90"/>
      <c r="AS14" s="90"/>
    </row>
    <row r="15" spans="1:45" ht="15.75">
      <c r="A15" s="5">
        <f>IF(antwoorden!A15="","",antwoorden!A15)</f>
        <v>10</v>
      </c>
      <c r="B15" s="24">
        <f>IF(antwoorden!B15="","",antwoorden!B15)</f>
        <v>2.7</v>
      </c>
      <c r="C15" s="24">
        <f>IF(antwoorden!C15="","",antwoorden!C15)</f>
        <v>7.1</v>
      </c>
      <c r="D15" s="24">
        <f>IF(antwoorden!D15="","",antwoorden!D15)</f>
        <v>5.2</v>
      </c>
      <c r="E15" s="5">
        <f>IF(antwoorden!E15="","",antwoorden!E15)</f>
        <v>100</v>
      </c>
      <c r="F15" s="27">
        <f>IF(antwoorden!F15="","",antwoorden!F15)</f>
        <v>18</v>
      </c>
      <c r="G15" s="5">
        <f>IF(antwoorden!G15="","",antwoorden!G15)</f>
        <v>23</v>
      </c>
      <c r="H15" s="44">
        <f>IF(antwoorden!H15="","",antwoorden!H15)</f>
      </c>
      <c r="I15" s="33"/>
      <c r="J15" s="33"/>
      <c r="K15" s="33"/>
      <c r="L15" s="33"/>
      <c r="M15" s="33"/>
      <c r="N15" s="33"/>
      <c r="O15" s="33"/>
      <c r="P15" s="33"/>
      <c r="Q15" s="90"/>
      <c r="R15" s="90"/>
      <c r="S15" s="9"/>
      <c r="Z15" s="13"/>
      <c r="AA15" s="13"/>
      <c r="AB15" s="22"/>
      <c r="AC15" s="30"/>
      <c r="AD15" s="30"/>
      <c r="AE15" s="30"/>
      <c r="AF15" s="22"/>
      <c r="AG15" s="29"/>
      <c r="AH15" s="22"/>
      <c r="AI15" s="44"/>
      <c r="AJ15" s="33"/>
      <c r="AK15" s="33"/>
      <c r="AL15" s="33"/>
      <c r="AM15" s="33"/>
      <c r="AN15" s="33"/>
      <c r="AO15" s="33"/>
      <c r="AP15" s="33"/>
      <c r="AQ15" s="33"/>
      <c r="AR15" s="90"/>
      <c r="AS15" s="90"/>
    </row>
    <row r="16" spans="1:45" ht="15.75">
      <c r="A16" s="5">
        <f>IF(antwoorden!A16="","",antwoorden!A16)</f>
        <v>11</v>
      </c>
      <c r="B16" s="24">
        <f>IF(antwoorden!B16="","",antwoorden!B16)</f>
        <v>2.4</v>
      </c>
      <c r="C16" s="24">
        <f>IF(antwoorden!C16="","",antwoorden!C16)</f>
        <v>7</v>
      </c>
      <c r="D16" s="24">
        <f>IF(antwoorden!D16="","",antwoorden!D16)</f>
        <v>4.9</v>
      </c>
      <c r="E16" s="5">
        <f>IF(antwoorden!E16="","",antwoorden!E16)</f>
        <v>200</v>
      </c>
      <c r="F16" s="27">
        <f>IF(antwoorden!F16="","",antwoorden!F16)</f>
        <v>13</v>
      </c>
      <c r="G16" s="5">
        <f>IF(antwoorden!G16="","",antwoorden!G16)</f>
        <v>16</v>
      </c>
      <c r="H16" s="44">
        <f>IF(antwoorden!H16="","",antwoorden!H16)</f>
      </c>
      <c r="I16" s="33"/>
      <c r="J16" s="33"/>
      <c r="K16" s="33"/>
      <c r="L16" s="33"/>
      <c r="M16" s="33"/>
      <c r="N16" s="33"/>
      <c r="O16" s="33"/>
      <c r="P16" s="33"/>
      <c r="Q16" s="90"/>
      <c r="R16" s="90"/>
      <c r="S16" s="9"/>
      <c r="Z16" s="13"/>
      <c r="AA16" s="13"/>
      <c r="AB16" s="22"/>
      <c r="AC16" s="30"/>
      <c r="AD16" s="30"/>
      <c r="AE16" s="30"/>
      <c r="AF16" s="22"/>
      <c r="AG16" s="29"/>
      <c r="AH16" s="22"/>
      <c r="AI16" s="44"/>
      <c r="AJ16" s="33"/>
      <c r="AK16" s="33"/>
      <c r="AL16" s="33"/>
      <c r="AM16" s="33"/>
      <c r="AN16" s="33"/>
      <c r="AO16" s="33"/>
      <c r="AP16" s="33"/>
      <c r="AQ16" s="33"/>
      <c r="AR16" s="90"/>
      <c r="AS16" s="90"/>
    </row>
    <row r="17" spans="1:45" ht="15.75">
      <c r="A17" s="5">
        <f>IF(antwoorden!A17="","",antwoorden!A17)</f>
        <v>12</v>
      </c>
      <c r="B17" s="24">
        <f>IF(antwoorden!B17="","",antwoorden!B17)</f>
        <v>2.8</v>
      </c>
      <c r="C17" s="24">
        <f>IF(antwoorden!C17="","",antwoorden!C17)</f>
        <v>7.3</v>
      </c>
      <c r="D17" s="24">
        <f>IF(antwoorden!D17="","",antwoorden!D17)</f>
        <v>5.4</v>
      </c>
      <c r="E17" s="5">
        <f>IF(antwoorden!E17="","",antwoorden!E17)</f>
        <v>500</v>
      </c>
      <c r="F17" s="27">
        <f>IF(antwoorden!F17="","",antwoorden!F17)</f>
        <v>19</v>
      </c>
      <c r="G17" s="5">
        <f>IF(antwoorden!G17="","",antwoorden!G17)</f>
        <v>24</v>
      </c>
      <c r="H17" s="44">
        <f>IF(antwoorden!H17="","",antwoorden!H17)</f>
      </c>
      <c r="I17" s="33"/>
      <c r="J17" s="33"/>
      <c r="K17" s="33"/>
      <c r="L17" s="33"/>
      <c r="M17" s="33"/>
      <c r="N17" s="33"/>
      <c r="O17" s="33"/>
      <c r="P17" s="33"/>
      <c r="Q17" s="90"/>
      <c r="R17" s="90"/>
      <c r="S17" s="9"/>
      <c r="Z17" s="13"/>
      <c r="AA17" s="13"/>
      <c r="AB17" s="22"/>
      <c r="AC17" s="30"/>
      <c r="AD17" s="30"/>
      <c r="AE17" s="30"/>
      <c r="AF17" s="22"/>
      <c r="AG17" s="29"/>
      <c r="AH17" s="22"/>
      <c r="AI17" s="44"/>
      <c r="AJ17" s="33"/>
      <c r="AK17" s="33"/>
      <c r="AL17" s="33"/>
      <c r="AM17" s="33"/>
      <c r="AN17" s="33"/>
      <c r="AO17" s="33"/>
      <c r="AP17" s="33"/>
      <c r="AQ17" s="33"/>
      <c r="AR17" s="90"/>
      <c r="AS17" s="90"/>
    </row>
    <row r="18" spans="1:45" ht="15.75">
      <c r="A18" s="5">
        <f>IF(antwoorden!A18="","",antwoorden!A18)</f>
        <v>13</v>
      </c>
      <c r="B18" s="24">
        <f>IF(antwoorden!B18="","",antwoorden!B18)</f>
        <v>2.5</v>
      </c>
      <c r="C18" s="24">
        <f>IF(antwoorden!C18="","",antwoorden!C18)</f>
        <v>7.2</v>
      </c>
      <c r="D18" s="24">
        <f>IF(antwoorden!D18="","",antwoorden!D18)</f>
        <v>5.1</v>
      </c>
      <c r="E18" s="24">
        <f>IF(antwoorden!E18="","",antwoorden!E18)</f>
        <v>10</v>
      </c>
      <c r="F18" s="27">
        <f>IF(antwoorden!F18="","",antwoorden!F18)</f>
        <v>14</v>
      </c>
      <c r="G18" s="5">
        <f>IF(antwoorden!G18="","",antwoorden!G18)</f>
        <v>18</v>
      </c>
      <c r="H18" s="44">
        <f>IF(antwoorden!H18="","",antwoorden!H18)</f>
      </c>
      <c r="I18" s="33"/>
      <c r="J18" s="33"/>
      <c r="K18" s="33"/>
      <c r="L18" s="33"/>
      <c r="M18" s="33"/>
      <c r="N18" s="33"/>
      <c r="O18" s="33"/>
      <c r="P18" s="33"/>
      <c r="Q18" s="90"/>
      <c r="R18" s="90"/>
      <c r="S18" s="9"/>
      <c r="Z18" s="13"/>
      <c r="AA18" s="13"/>
      <c r="AB18" s="22"/>
      <c r="AC18" s="30"/>
      <c r="AD18" s="30"/>
      <c r="AE18" s="30"/>
      <c r="AF18" s="30"/>
      <c r="AG18" s="29"/>
      <c r="AH18" s="22"/>
      <c r="AI18" s="44"/>
      <c r="AJ18" s="33"/>
      <c r="AK18" s="33"/>
      <c r="AL18" s="33"/>
      <c r="AM18" s="33"/>
      <c r="AN18" s="33"/>
      <c r="AO18" s="33"/>
      <c r="AP18" s="33"/>
      <c r="AQ18" s="33"/>
      <c r="AR18" s="90"/>
      <c r="AS18" s="90"/>
    </row>
    <row r="19" spans="1:45" ht="15.75">
      <c r="A19" s="5">
        <f>IF(antwoorden!A19="","",antwoorden!A19)</f>
        <v>14</v>
      </c>
      <c r="B19" s="24">
        <f>IF(antwoorden!B19="","",antwoorden!B19)</f>
        <v>2.9</v>
      </c>
      <c r="C19" s="24">
        <f>IF(antwoorden!C19="","",antwoorden!C19)</f>
        <v>7.5</v>
      </c>
      <c r="D19" s="24">
        <f>IF(antwoorden!D19="","",antwoorden!D19)</f>
        <v>5.6</v>
      </c>
      <c r="E19" s="24">
        <f>IF(antwoorden!E19="","",antwoorden!E19)</f>
        <v>20</v>
      </c>
      <c r="F19" s="27">
        <f>IF(antwoorden!F19="","",antwoorden!F19)</f>
        <v>20</v>
      </c>
      <c r="G19" s="5">
        <f>IF(antwoorden!G19="","",antwoorden!G19)</f>
        <v>25</v>
      </c>
      <c r="H19" s="44">
        <f>IF(antwoorden!H19="","",antwoorden!H19)</f>
      </c>
      <c r="I19" s="33"/>
      <c r="J19" s="33"/>
      <c r="K19" s="33"/>
      <c r="L19" s="33"/>
      <c r="M19" s="33"/>
      <c r="N19" s="33"/>
      <c r="O19" s="33"/>
      <c r="P19" s="33"/>
      <c r="Q19" s="90"/>
      <c r="R19" s="90"/>
      <c r="S19" s="9"/>
      <c r="Z19" s="13"/>
      <c r="AA19" s="13"/>
      <c r="AB19" s="22"/>
      <c r="AC19" s="30"/>
      <c r="AD19" s="30"/>
      <c r="AE19" s="30"/>
      <c r="AF19" s="30"/>
      <c r="AG19" s="29"/>
      <c r="AH19" s="22"/>
      <c r="AI19" s="44"/>
      <c r="AJ19" s="33"/>
      <c r="AK19" s="33"/>
      <c r="AL19" s="33"/>
      <c r="AM19" s="33"/>
      <c r="AN19" s="33"/>
      <c r="AO19" s="33"/>
      <c r="AP19" s="33"/>
      <c r="AQ19" s="33"/>
      <c r="AR19" s="90"/>
      <c r="AS19" s="90"/>
    </row>
    <row r="20" spans="1:45" ht="15.75">
      <c r="A20" s="5">
        <f>IF(antwoorden!A20="","",antwoorden!A20)</f>
        <v>15</v>
      </c>
      <c r="B20" s="24">
        <f>IF(antwoorden!B20="","",antwoorden!B20)</f>
        <v>2.6</v>
      </c>
      <c r="C20" s="24">
        <f>IF(antwoorden!C20="","",antwoorden!C20)</f>
        <v>7.4</v>
      </c>
      <c r="D20" s="24">
        <f>IF(antwoorden!D20="","",antwoorden!D20)</f>
        <v>5.3</v>
      </c>
      <c r="E20" s="24">
        <f>IF(antwoorden!E20="","",antwoorden!E20)</f>
        <v>50</v>
      </c>
      <c r="F20" s="27">
        <f>IF(antwoorden!F20="","",antwoorden!F20)</f>
        <v>15</v>
      </c>
      <c r="G20" s="5">
        <f>IF(antwoorden!G20="","",antwoorden!G20)</f>
        <v>19</v>
      </c>
      <c r="H20" s="44">
        <f>IF(antwoorden!H20="","",antwoorden!H20)</f>
      </c>
      <c r="I20" s="33"/>
      <c r="J20" s="33"/>
      <c r="K20" s="33"/>
      <c r="L20" s="33"/>
      <c r="M20" s="33"/>
      <c r="N20" s="33"/>
      <c r="O20" s="33"/>
      <c r="P20" s="33"/>
      <c r="Q20" s="90"/>
      <c r="R20" s="90"/>
      <c r="S20" s="9"/>
      <c r="Z20" s="13"/>
      <c r="AA20" s="13"/>
      <c r="AB20" s="22"/>
      <c r="AC20" s="30"/>
      <c r="AD20" s="30"/>
      <c r="AE20" s="30"/>
      <c r="AF20" s="30"/>
      <c r="AG20" s="29"/>
      <c r="AH20" s="22"/>
      <c r="AI20" s="44"/>
      <c r="AJ20" s="33"/>
      <c r="AK20" s="33"/>
      <c r="AL20" s="33"/>
      <c r="AM20" s="33"/>
      <c r="AN20" s="33"/>
      <c r="AO20" s="33"/>
      <c r="AP20" s="33"/>
      <c r="AQ20" s="33"/>
      <c r="AR20" s="90"/>
      <c r="AS20" s="90"/>
    </row>
    <row r="21" spans="1:45" ht="15.75">
      <c r="A21" s="5">
        <f>IF(antwoorden!A21="","",antwoorden!A21)</f>
        <v>16</v>
      </c>
      <c r="B21" s="24">
        <f>IF(antwoorden!B21="","",antwoorden!B21)</f>
        <v>3</v>
      </c>
      <c r="C21" s="24">
        <f>IF(antwoorden!C21="","",antwoorden!C21)</f>
        <v>7.7</v>
      </c>
      <c r="D21" s="24">
        <f>IF(antwoorden!D21="","",antwoorden!D21)</f>
        <v>5.8</v>
      </c>
      <c r="E21" s="5">
        <f>IF(antwoorden!E21="","",antwoorden!E21)</f>
        <v>100</v>
      </c>
      <c r="F21" s="27">
        <f>IF(antwoorden!F21="","",antwoorden!F21)</f>
        <v>21</v>
      </c>
      <c r="G21" s="5">
        <f>IF(antwoorden!G21="","",antwoorden!G21)</f>
        <v>26</v>
      </c>
      <c r="H21" s="44">
        <f>IF(antwoorden!H21="","",antwoorden!H21)</f>
      </c>
      <c r="I21" s="33"/>
      <c r="J21" s="33"/>
      <c r="K21" s="33"/>
      <c r="L21" s="33"/>
      <c r="M21" s="33"/>
      <c r="N21" s="33"/>
      <c r="O21" s="33"/>
      <c r="P21" s="33"/>
      <c r="Q21" s="90"/>
      <c r="R21" s="90"/>
      <c r="S21" s="9"/>
      <c r="Z21" s="13"/>
      <c r="AA21" s="13"/>
      <c r="AB21" s="22"/>
      <c r="AC21" s="30"/>
      <c r="AD21" s="30"/>
      <c r="AE21" s="30"/>
      <c r="AF21" s="22"/>
      <c r="AG21" s="29"/>
      <c r="AH21" s="22"/>
      <c r="AI21" s="44"/>
      <c r="AJ21" s="33"/>
      <c r="AK21" s="33"/>
      <c r="AL21" s="33"/>
      <c r="AM21" s="33"/>
      <c r="AN21" s="33"/>
      <c r="AO21" s="33"/>
      <c r="AP21" s="33"/>
      <c r="AQ21" s="33"/>
      <c r="AR21" s="90"/>
      <c r="AS21" s="90"/>
    </row>
    <row r="22" spans="1:45" ht="15.75">
      <c r="A22" s="5">
        <f>IF(antwoorden!A22="","",antwoorden!A22)</f>
        <v>17</v>
      </c>
      <c r="B22" s="24">
        <f>IF(antwoorden!B22="","",antwoorden!B22)</f>
        <v>2.7</v>
      </c>
      <c r="C22" s="24">
        <f>IF(antwoorden!C22="","",antwoorden!C22)</f>
        <v>7.6</v>
      </c>
      <c r="D22" s="24">
        <f>IF(antwoorden!D22="","",antwoorden!D22)</f>
        <v>5.5</v>
      </c>
      <c r="E22" s="5">
        <f>IF(antwoorden!E22="","",antwoorden!E22)</f>
        <v>200</v>
      </c>
      <c r="F22" s="27">
        <f>IF(antwoorden!F22="","",antwoorden!F22)</f>
        <v>16</v>
      </c>
      <c r="G22" s="5">
        <f>IF(antwoorden!G22="","",antwoorden!G22)</f>
        <v>20</v>
      </c>
      <c r="H22" s="44">
        <f>IF(antwoorden!H22="","",antwoorden!H22)</f>
      </c>
      <c r="I22" s="33"/>
      <c r="J22" s="33"/>
      <c r="K22" s="33"/>
      <c r="L22" s="33"/>
      <c r="M22" s="33"/>
      <c r="N22" s="33"/>
      <c r="O22" s="33"/>
      <c r="P22" s="33"/>
      <c r="Q22" s="90"/>
      <c r="R22" s="90"/>
      <c r="S22" s="9"/>
      <c r="Z22" s="13"/>
      <c r="AA22" s="13"/>
      <c r="AB22" s="22"/>
      <c r="AC22" s="30"/>
      <c r="AD22" s="30"/>
      <c r="AE22" s="30"/>
      <c r="AF22" s="22"/>
      <c r="AG22" s="29"/>
      <c r="AH22" s="22"/>
      <c r="AI22" s="44"/>
      <c r="AJ22" s="33"/>
      <c r="AK22" s="33"/>
      <c r="AL22" s="33"/>
      <c r="AM22" s="33"/>
      <c r="AN22" s="33"/>
      <c r="AO22" s="33"/>
      <c r="AP22" s="33"/>
      <c r="AQ22" s="33"/>
      <c r="AR22" s="90"/>
      <c r="AS22" s="90"/>
    </row>
    <row r="23" spans="1:45" ht="15.75">
      <c r="A23" s="5">
        <f>IF(antwoorden!A23="","",antwoorden!A23)</f>
        <v>18</v>
      </c>
      <c r="B23" s="24">
        <f>IF(antwoorden!B23="","",antwoorden!B23)</f>
        <v>3.1</v>
      </c>
      <c r="C23" s="24">
        <f>IF(antwoorden!C23="","",antwoorden!C23)</f>
        <v>7.9</v>
      </c>
      <c r="D23" s="24">
        <f>IF(antwoorden!D23="","",antwoorden!D23)</f>
        <v>6</v>
      </c>
      <c r="E23" s="5">
        <f>IF(antwoorden!E23="","",antwoorden!E23)</f>
        <v>500</v>
      </c>
      <c r="F23" s="27">
        <f>IF(antwoorden!F23="","",antwoorden!F23)</f>
        <v>22</v>
      </c>
      <c r="G23" s="5">
        <f>IF(antwoorden!G23="","",antwoorden!G23)</f>
        <v>28</v>
      </c>
      <c r="H23" s="44">
        <f>IF(antwoorden!H23="","",antwoorden!H23)</f>
      </c>
      <c r="I23" s="33"/>
      <c r="J23" s="33"/>
      <c r="K23" s="33"/>
      <c r="L23" s="33"/>
      <c r="M23" s="33"/>
      <c r="N23" s="33"/>
      <c r="O23" s="33"/>
      <c r="P23" s="33"/>
      <c r="Q23" s="90"/>
      <c r="R23" s="90"/>
      <c r="S23" s="9"/>
      <c r="Z23" s="13"/>
      <c r="AA23" s="13"/>
      <c r="AB23" s="22"/>
      <c r="AC23" s="30"/>
      <c r="AD23" s="30"/>
      <c r="AE23" s="30"/>
      <c r="AF23" s="22"/>
      <c r="AG23" s="29"/>
      <c r="AH23" s="22"/>
      <c r="AI23" s="44"/>
      <c r="AJ23" s="33"/>
      <c r="AK23" s="33"/>
      <c r="AL23" s="33"/>
      <c r="AM23" s="33"/>
      <c r="AN23" s="33"/>
      <c r="AO23" s="33"/>
      <c r="AP23" s="33"/>
      <c r="AQ23" s="33"/>
      <c r="AR23" s="90"/>
      <c r="AS23" s="90"/>
    </row>
    <row r="24" spans="1:45" ht="15.75">
      <c r="A24" s="5">
        <f>IF(antwoorden!A24="","",antwoorden!A24)</f>
        <v>19</v>
      </c>
      <c r="B24" s="24">
        <f>IF(antwoorden!B24="","",antwoorden!B24)</f>
        <v>2.8</v>
      </c>
      <c r="C24" s="24">
        <f>IF(antwoorden!C24="","",antwoorden!C24)</f>
        <v>7.8</v>
      </c>
      <c r="D24" s="24">
        <f>IF(antwoorden!D24="","",antwoorden!D24)</f>
        <v>5.7</v>
      </c>
      <c r="E24" s="24">
        <f>IF(antwoorden!E24="","",antwoorden!E24)</f>
        <v>10</v>
      </c>
      <c r="F24" s="27">
        <f>IF(antwoorden!F24="","",antwoorden!F24)</f>
        <v>17</v>
      </c>
      <c r="G24" s="5">
        <f>IF(antwoorden!G24="","",antwoorden!G24)</f>
        <v>21</v>
      </c>
      <c r="H24" s="44">
        <f>IF(antwoorden!H24="","",antwoorden!H24)</f>
      </c>
      <c r="I24" s="33"/>
      <c r="J24" s="33"/>
      <c r="K24" s="33"/>
      <c r="L24" s="33"/>
      <c r="M24" s="33"/>
      <c r="N24" s="33"/>
      <c r="O24" s="33"/>
      <c r="P24" s="33"/>
      <c r="Q24" s="90"/>
      <c r="R24" s="90"/>
      <c r="S24" s="9"/>
      <c r="Z24" s="13"/>
      <c r="AA24" s="13"/>
      <c r="AB24" s="22"/>
      <c r="AC24" s="30"/>
      <c r="AD24" s="30"/>
      <c r="AE24" s="30"/>
      <c r="AF24" s="30"/>
      <c r="AG24" s="29"/>
      <c r="AH24" s="22"/>
      <c r="AI24" s="44"/>
      <c r="AJ24" s="33"/>
      <c r="AK24" s="33"/>
      <c r="AL24" s="33"/>
      <c r="AM24" s="33"/>
      <c r="AN24" s="33"/>
      <c r="AO24" s="33"/>
      <c r="AP24" s="33"/>
      <c r="AQ24" s="33"/>
      <c r="AR24" s="90"/>
      <c r="AS24" s="90"/>
    </row>
    <row r="25" spans="1:45" ht="15.75">
      <c r="A25" s="5">
        <f>IF(antwoorden!A25="","",antwoorden!A25)</f>
        <v>20</v>
      </c>
      <c r="B25" s="24">
        <f>IF(antwoorden!B25="","",antwoorden!B25)</f>
        <v>3.2</v>
      </c>
      <c r="C25" s="24">
        <f>IF(antwoorden!C25="","",antwoorden!C25)</f>
        <v>8.1</v>
      </c>
      <c r="D25" s="24">
        <f>IF(antwoorden!D25="","",antwoorden!D25)</f>
        <v>6.2</v>
      </c>
      <c r="E25" s="24">
        <f>IF(antwoorden!E25="","",antwoorden!E25)</f>
        <v>20</v>
      </c>
      <c r="F25" s="27">
        <f>IF(antwoorden!F25="","",antwoorden!F25)</f>
        <v>23</v>
      </c>
      <c r="G25" s="5">
        <f>IF(antwoorden!G25="","",antwoorden!G25)</f>
        <v>29</v>
      </c>
      <c r="H25" s="44">
        <f>IF(antwoorden!H25="","",antwoorden!H25)</f>
      </c>
      <c r="I25" s="33"/>
      <c r="J25" s="33"/>
      <c r="K25" s="33"/>
      <c r="L25" s="33"/>
      <c r="M25" s="33"/>
      <c r="N25" s="33"/>
      <c r="O25" s="33"/>
      <c r="P25" s="33"/>
      <c r="Q25" s="90"/>
      <c r="R25" s="90"/>
      <c r="S25" s="9"/>
      <c r="Z25" s="13"/>
      <c r="AA25" s="13"/>
      <c r="AB25" s="22"/>
      <c r="AC25" s="30"/>
      <c r="AD25" s="30"/>
      <c r="AE25" s="30"/>
      <c r="AF25" s="30"/>
      <c r="AG25" s="29"/>
      <c r="AH25" s="22"/>
      <c r="AI25" s="44"/>
      <c r="AJ25" s="33"/>
      <c r="AK25" s="33"/>
      <c r="AL25" s="33"/>
      <c r="AM25" s="33"/>
      <c r="AN25" s="33"/>
      <c r="AO25" s="33"/>
      <c r="AP25" s="33"/>
      <c r="AQ25" s="33"/>
      <c r="AR25" s="90"/>
      <c r="AS25" s="90"/>
    </row>
    <row r="26" spans="1:45" ht="15.75">
      <c r="A26" s="5">
        <f>IF(antwoorden!A26="","",antwoorden!A26)</f>
        <v>21</v>
      </c>
      <c r="B26" s="24">
        <f>IF(antwoorden!B26="","",antwoorden!B26)</f>
        <v>2.9</v>
      </c>
      <c r="C26" s="24">
        <f>IF(antwoorden!C26="","",antwoorden!C26)</f>
        <v>8</v>
      </c>
      <c r="D26" s="24">
        <f>IF(antwoorden!D26="","",antwoorden!D26)</f>
        <v>5.9</v>
      </c>
      <c r="E26" s="24">
        <f>IF(antwoorden!E26="","",antwoorden!E26)</f>
        <v>50</v>
      </c>
      <c r="F26" s="27">
        <f>IF(antwoorden!F26="","",antwoorden!F26)</f>
        <v>18</v>
      </c>
      <c r="G26" s="5">
        <f>IF(antwoorden!G26="","",antwoorden!G26)</f>
        <v>23</v>
      </c>
      <c r="H26" s="44">
        <f>IF(antwoorden!H26="","",antwoorden!H26)</f>
      </c>
      <c r="I26" s="33"/>
      <c r="J26" s="33"/>
      <c r="K26" s="33"/>
      <c r="L26" s="33"/>
      <c r="M26" s="33"/>
      <c r="N26" s="33"/>
      <c r="O26" s="33"/>
      <c r="P26" s="33"/>
      <c r="Q26" s="90"/>
      <c r="R26" s="90"/>
      <c r="S26" s="9"/>
      <c r="Z26" s="13"/>
      <c r="AA26" s="13"/>
      <c r="AB26" s="22"/>
      <c r="AC26" s="30"/>
      <c r="AD26" s="30"/>
      <c r="AE26" s="30"/>
      <c r="AF26" s="30"/>
      <c r="AG26" s="29"/>
      <c r="AH26" s="22"/>
      <c r="AI26" s="44"/>
      <c r="AJ26" s="33"/>
      <c r="AK26" s="33"/>
      <c r="AL26" s="33"/>
      <c r="AM26" s="33"/>
      <c r="AN26" s="33"/>
      <c r="AO26" s="33"/>
      <c r="AP26" s="33"/>
      <c r="AQ26" s="33"/>
      <c r="AR26" s="90"/>
      <c r="AS26" s="90"/>
    </row>
    <row r="27" spans="1:45" ht="15.75">
      <c r="A27" s="5">
        <f>IF(antwoorden!A27="","",antwoorden!A27)</f>
        <v>22</v>
      </c>
      <c r="B27" s="24">
        <f>IF(antwoorden!B27="","",antwoorden!B27)</f>
        <v>3.3</v>
      </c>
      <c r="C27" s="24">
        <f>IF(antwoorden!C27="","",antwoorden!C27)</f>
        <v>8.3</v>
      </c>
      <c r="D27" s="24">
        <f>IF(antwoorden!D27="","",antwoorden!D27)</f>
        <v>6.4</v>
      </c>
      <c r="E27" s="5">
        <f>IF(antwoorden!E27="","",antwoorden!E27)</f>
        <v>100</v>
      </c>
      <c r="F27" s="27">
        <f>IF(antwoorden!F27="","",antwoorden!F27)</f>
        <v>24</v>
      </c>
      <c r="G27" s="5">
        <f>IF(antwoorden!G27="","",antwoorden!G27)</f>
        <v>30</v>
      </c>
      <c r="H27" s="44">
        <f>IF(antwoorden!H27="","",antwoorden!H27)</f>
      </c>
      <c r="I27" s="33"/>
      <c r="J27" s="33"/>
      <c r="K27" s="33"/>
      <c r="L27" s="33"/>
      <c r="M27" s="33"/>
      <c r="N27" s="33"/>
      <c r="O27" s="33"/>
      <c r="P27" s="33"/>
      <c r="Q27" s="90"/>
      <c r="R27" s="90"/>
      <c r="S27" s="9"/>
      <c r="Z27" s="13"/>
      <c r="AA27" s="13"/>
      <c r="AB27" s="22"/>
      <c r="AC27" s="30"/>
      <c r="AD27" s="30"/>
      <c r="AE27" s="30"/>
      <c r="AF27" s="22"/>
      <c r="AG27" s="29"/>
      <c r="AH27" s="22"/>
      <c r="AI27" s="44"/>
      <c r="AJ27" s="33"/>
      <c r="AK27" s="33"/>
      <c r="AL27" s="33"/>
      <c r="AM27" s="33"/>
      <c r="AN27" s="33"/>
      <c r="AO27" s="33"/>
      <c r="AP27" s="33"/>
      <c r="AQ27" s="33"/>
      <c r="AR27" s="90"/>
      <c r="AS27" s="90"/>
    </row>
    <row r="28" spans="1:45" ht="15.75">
      <c r="A28" s="5">
        <f>IF(antwoorden!A28="","",antwoorden!A28)</f>
        <v>23</v>
      </c>
      <c r="B28" s="24">
        <f>IF(antwoorden!B28="","",antwoorden!B28)</f>
        <v>3</v>
      </c>
      <c r="C28" s="24">
        <f>IF(antwoorden!C28="","",antwoorden!C28)</f>
        <v>8.2</v>
      </c>
      <c r="D28" s="24">
        <f>IF(antwoorden!D28="","",antwoorden!D28)</f>
        <v>6.1</v>
      </c>
      <c r="E28" s="5">
        <f>IF(antwoorden!E28="","",antwoorden!E28)</f>
        <v>200</v>
      </c>
      <c r="F28" s="27">
        <f>IF(antwoorden!F28="","",antwoorden!F28)</f>
        <v>19</v>
      </c>
      <c r="G28" s="5">
        <f>IF(antwoorden!G28="","",antwoorden!G28)</f>
        <v>24</v>
      </c>
      <c r="H28" s="44">
        <f>IF(antwoorden!H28="","",antwoorden!H28)</f>
      </c>
      <c r="I28" s="33"/>
      <c r="J28" s="33"/>
      <c r="K28" s="33"/>
      <c r="L28" s="33"/>
      <c r="M28" s="33"/>
      <c r="N28" s="33"/>
      <c r="O28" s="33"/>
      <c r="P28" s="33"/>
      <c r="Q28" s="90"/>
      <c r="R28" s="90"/>
      <c r="S28" s="9"/>
      <c r="Z28" s="13"/>
      <c r="AA28" s="13"/>
      <c r="AB28" s="22"/>
      <c r="AC28" s="30"/>
      <c r="AD28" s="30"/>
      <c r="AE28" s="30"/>
      <c r="AF28" s="22"/>
      <c r="AG28" s="29"/>
      <c r="AH28" s="22"/>
      <c r="AI28" s="44"/>
      <c r="AJ28" s="33"/>
      <c r="AK28" s="33"/>
      <c r="AL28" s="33"/>
      <c r="AM28" s="33"/>
      <c r="AN28" s="33"/>
      <c r="AO28" s="33"/>
      <c r="AP28" s="33"/>
      <c r="AQ28" s="33"/>
      <c r="AR28" s="90"/>
      <c r="AS28" s="90"/>
    </row>
    <row r="29" spans="1:45" ht="15.75">
      <c r="A29" s="5">
        <f>IF(antwoorden!A29="","",antwoorden!A29)</f>
        <v>24</v>
      </c>
      <c r="B29" s="24">
        <f>IF(antwoorden!B29="","",antwoorden!B29)</f>
        <v>3.4</v>
      </c>
      <c r="C29" s="24">
        <f>IF(antwoorden!C29="","",antwoorden!C29)</f>
        <v>8.5</v>
      </c>
      <c r="D29" s="24">
        <f>IF(antwoorden!D29="","",antwoorden!D29)</f>
        <v>6.6</v>
      </c>
      <c r="E29" s="5">
        <f>IF(antwoorden!E29="","",antwoorden!E29)</f>
        <v>500</v>
      </c>
      <c r="F29" s="27">
        <f>IF(antwoorden!F29="","",antwoorden!F29)</f>
        <v>25</v>
      </c>
      <c r="G29" s="5">
        <f>IF(antwoorden!G29="","",antwoorden!G29)</f>
        <v>31</v>
      </c>
      <c r="H29" s="44">
        <f>IF(antwoorden!H29="","",antwoorden!H29)</f>
      </c>
      <c r="I29" s="33"/>
      <c r="J29" s="33"/>
      <c r="K29" s="33"/>
      <c r="L29" s="33"/>
      <c r="M29" s="33"/>
      <c r="N29" s="33"/>
      <c r="O29" s="33"/>
      <c r="P29" s="33"/>
      <c r="Q29" s="90"/>
      <c r="R29" s="90"/>
      <c r="S29" s="9"/>
      <c r="Z29" s="13"/>
      <c r="AA29" s="13"/>
      <c r="AB29" s="22"/>
      <c r="AC29" s="30"/>
      <c r="AD29" s="30"/>
      <c r="AE29" s="30"/>
      <c r="AF29" s="22"/>
      <c r="AG29" s="29"/>
      <c r="AH29" s="22"/>
      <c r="AI29" s="44"/>
      <c r="AJ29" s="33"/>
      <c r="AK29" s="33"/>
      <c r="AL29" s="33"/>
      <c r="AM29" s="33"/>
      <c r="AN29" s="33"/>
      <c r="AO29" s="33"/>
      <c r="AP29" s="33"/>
      <c r="AQ29" s="33"/>
      <c r="AR29" s="90"/>
      <c r="AS29" s="90"/>
    </row>
    <row r="30" spans="1:45" ht="15.75">
      <c r="A30" s="5">
        <f>IF(antwoorden!A30="","",antwoorden!A30)</f>
        <v>25</v>
      </c>
      <c r="B30" s="24">
        <f>IF(antwoorden!B30="","",antwoorden!B30)</f>
        <v>3.1</v>
      </c>
      <c r="C30" s="24">
        <f>IF(antwoorden!C30="","",antwoorden!C30)</f>
        <v>8.4</v>
      </c>
      <c r="D30" s="24">
        <f>IF(antwoorden!D30="","",antwoorden!D30)</f>
        <v>6.3</v>
      </c>
      <c r="E30" s="24">
        <f>IF(antwoorden!E30="","",antwoorden!E30)</f>
        <v>10</v>
      </c>
      <c r="F30" s="27">
        <f>IF(antwoorden!F30="","",antwoorden!F30)</f>
        <v>20</v>
      </c>
      <c r="G30" s="5">
        <f>IF(antwoorden!G30="","",antwoorden!G30)</f>
        <v>25</v>
      </c>
      <c r="H30" s="44">
        <f>IF(antwoorden!H30="","",antwoorden!H30)</f>
      </c>
      <c r="I30" s="33"/>
      <c r="J30" s="33"/>
      <c r="K30" s="33"/>
      <c r="L30" s="33"/>
      <c r="M30" s="33"/>
      <c r="N30" s="33"/>
      <c r="O30" s="33"/>
      <c r="P30" s="33"/>
      <c r="Q30" s="90"/>
      <c r="R30" s="90"/>
      <c r="S30" s="9"/>
      <c r="Z30" s="13"/>
      <c r="AA30" s="13"/>
      <c r="AB30" s="22"/>
      <c r="AC30" s="30"/>
      <c r="AD30" s="30"/>
      <c r="AE30" s="30"/>
      <c r="AF30" s="30"/>
      <c r="AG30" s="29"/>
      <c r="AH30" s="22"/>
      <c r="AI30" s="44"/>
      <c r="AJ30" s="33"/>
      <c r="AK30" s="33"/>
      <c r="AL30" s="33"/>
      <c r="AM30" s="33"/>
      <c r="AN30" s="33"/>
      <c r="AO30" s="33"/>
      <c r="AP30" s="33"/>
      <c r="AQ30" s="33"/>
      <c r="AR30" s="90"/>
      <c r="AS30" s="90"/>
    </row>
    <row r="31" spans="1:45" ht="15.75">
      <c r="A31" s="5">
        <f>IF(antwoorden!A31="","",antwoorden!A31)</f>
        <v>26</v>
      </c>
      <c r="B31" s="24">
        <f>IF(antwoorden!B31="","",antwoorden!B31)</f>
        <v>3.5</v>
      </c>
      <c r="C31" s="24">
        <f>IF(antwoorden!C31="","",antwoorden!C31)</f>
        <v>8.7</v>
      </c>
      <c r="D31" s="24">
        <f>IF(antwoorden!D31="","",antwoorden!D31)</f>
        <v>6.8</v>
      </c>
      <c r="E31" s="24">
        <f>IF(antwoorden!E31="","",antwoorden!E31)</f>
        <v>20</v>
      </c>
      <c r="F31" s="27">
        <f>IF(antwoorden!F31="","",antwoorden!F31)</f>
        <v>26</v>
      </c>
      <c r="G31" s="5">
        <f>IF(antwoorden!G31="","",antwoorden!G31)</f>
        <v>33</v>
      </c>
      <c r="H31" s="44">
        <f>IF(antwoorden!H31="","",antwoorden!H31)</f>
      </c>
      <c r="I31" s="33"/>
      <c r="J31" s="33"/>
      <c r="K31" s="33"/>
      <c r="L31" s="33"/>
      <c r="M31" s="33"/>
      <c r="N31" s="33"/>
      <c r="O31" s="33"/>
      <c r="P31" s="33"/>
      <c r="Q31" s="90"/>
      <c r="R31" s="90"/>
      <c r="S31" s="9"/>
      <c r="Z31" s="13"/>
      <c r="AA31" s="13"/>
      <c r="AB31" s="22"/>
      <c r="AC31" s="30"/>
      <c r="AD31" s="30"/>
      <c r="AE31" s="30"/>
      <c r="AF31" s="30"/>
      <c r="AG31" s="29"/>
      <c r="AH31" s="22"/>
      <c r="AI31" s="44"/>
      <c r="AJ31" s="33"/>
      <c r="AK31" s="33"/>
      <c r="AL31" s="33"/>
      <c r="AM31" s="33"/>
      <c r="AN31" s="33"/>
      <c r="AO31" s="33"/>
      <c r="AP31" s="33"/>
      <c r="AQ31" s="33"/>
      <c r="AR31" s="90"/>
      <c r="AS31" s="90"/>
    </row>
    <row r="32" spans="1:45" ht="15.75">
      <c r="A32" s="5">
        <f>IF(antwoorden!A32="","",antwoorden!A32)</f>
        <v>27</v>
      </c>
      <c r="B32" s="24">
        <f>IF(antwoorden!B32="","",antwoorden!B32)</f>
        <v>3.2</v>
      </c>
      <c r="C32" s="24">
        <f>IF(antwoorden!C32="","",antwoorden!C32)</f>
        <v>8.6</v>
      </c>
      <c r="D32" s="24">
        <f>IF(antwoorden!D32="","",antwoorden!D32)</f>
        <v>6.5</v>
      </c>
      <c r="E32" s="24">
        <f>IF(antwoorden!E32="","",antwoorden!E32)</f>
        <v>50</v>
      </c>
      <c r="F32" s="27">
        <f>IF(antwoorden!F32="","",antwoorden!F32)</f>
        <v>21</v>
      </c>
      <c r="G32" s="5">
        <f>IF(antwoorden!G32="","",antwoorden!G32)</f>
        <v>26</v>
      </c>
      <c r="H32" s="44">
        <f>IF(antwoorden!H32="","",antwoorden!H32)</f>
      </c>
      <c r="I32" s="33"/>
      <c r="J32" s="33"/>
      <c r="K32" s="33"/>
      <c r="L32" s="33"/>
      <c r="M32" s="33"/>
      <c r="N32" s="33"/>
      <c r="O32" s="33"/>
      <c r="P32" s="33"/>
      <c r="Q32" s="90"/>
      <c r="R32" s="90"/>
      <c r="S32" s="9"/>
      <c r="Z32" s="13"/>
      <c r="AA32" s="13"/>
      <c r="AB32" s="22"/>
      <c r="AC32" s="30"/>
      <c r="AD32" s="30"/>
      <c r="AE32" s="30"/>
      <c r="AF32" s="30"/>
      <c r="AG32" s="29"/>
      <c r="AH32" s="22"/>
      <c r="AI32" s="44"/>
      <c r="AJ32" s="33"/>
      <c r="AK32" s="33"/>
      <c r="AL32" s="33"/>
      <c r="AM32" s="33"/>
      <c r="AN32" s="33"/>
      <c r="AO32" s="33"/>
      <c r="AP32" s="33"/>
      <c r="AQ32" s="33"/>
      <c r="AR32" s="90"/>
      <c r="AS32" s="90"/>
    </row>
    <row r="33" spans="1:45" ht="15.75">
      <c r="A33" s="5">
        <f>IF(antwoorden!A33="","",antwoorden!A33)</f>
        <v>28</v>
      </c>
      <c r="B33" s="24">
        <f>IF(antwoorden!B33="","",antwoorden!B33)</f>
        <v>3.6</v>
      </c>
      <c r="C33" s="24">
        <f>IF(antwoorden!C33="","",antwoorden!C33)</f>
        <v>8.9</v>
      </c>
      <c r="D33" s="24">
        <f>IF(antwoorden!D33="","",antwoorden!D33)</f>
        <v>7</v>
      </c>
      <c r="E33" s="5">
        <f>IF(antwoorden!E33="","",antwoorden!E33)</f>
        <v>100</v>
      </c>
      <c r="F33" s="27">
        <f>IF(antwoorden!F33="","",antwoorden!F33)</f>
        <v>27</v>
      </c>
      <c r="G33" s="5">
        <f>IF(antwoorden!G33="","",antwoorden!G33)</f>
        <v>34</v>
      </c>
      <c r="H33" s="44">
        <f>IF(antwoorden!H33="","",antwoorden!H33)</f>
      </c>
      <c r="I33" s="33"/>
      <c r="J33" s="33"/>
      <c r="K33" s="33"/>
      <c r="L33" s="33"/>
      <c r="M33" s="33"/>
      <c r="N33" s="33"/>
      <c r="O33" s="33"/>
      <c r="P33" s="33"/>
      <c r="Q33" s="90"/>
      <c r="R33" s="90"/>
      <c r="S33" s="9"/>
      <c r="Z33" s="13"/>
      <c r="AA33" s="13"/>
      <c r="AB33" s="22"/>
      <c r="AC33" s="30"/>
      <c r="AD33" s="30"/>
      <c r="AE33" s="30"/>
      <c r="AF33" s="22"/>
      <c r="AG33" s="29"/>
      <c r="AH33" s="22"/>
      <c r="AI33" s="44"/>
      <c r="AJ33" s="33"/>
      <c r="AK33" s="33"/>
      <c r="AL33" s="33"/>
      <c r="AM33" s="33"/>
      <c r="AN33" s="33"/>
      <c r="AO33" s="33"/>
      <c r="AP33" s="33"/>
      <c r="AQ33" s="33"/>
      <c r="AR33" s="90"/>
      <c r="AS33" s="90"/>
    </row>
    <row r="34" spans="1:45" ht="15.75">
      <c r="A34" s="5">
        <f>IF(antwoorden!A34="","",antwoorden!A34)</f>
        <v>29</v>
      </c>
      <c r="B34" s="24">
        <f>IF(antwoorden!B34="","",antwoorden!B34)</f>
        <v>3.3</v>
      </c>
      <c r="C34" s="24">
        <f>IF(antwoorden!C34="","",antwoorden!C34)</f>
        <v>8.8</v>
      </c>
      <c r="D34" s="24">
        <f>IF(antwoorden!D34="","",antwoorden!D34)</f>
        <v>6.7</v>
      </c>
      <c r="E34" s="5">
        <f>IF(antwoorden!E34="","",antwoorden!E34)</f>
        <v>200</v>
      </c>
      <c r="F34" s="27">
        <f>IF(antwoorden!F34="","",antwoorden!F34)</f>
        <v>22</v>
      </c>
      <c r="G34" s="5">
        <f>IF(antwoorden!G34="","",antwoorden!G34)</f>
        <v>28</v>
      </c>
      <c r="H34" s="44">
        <f>IF(antwoorden!H34="","",antwoorden!H34)</f>
      </c>
      <c r="I34" s="33"/>
      <c r="J34" s="33"/>
      <c r="K34" s="33"/>
      <c r="L34" s="33"/>
      <c r="M34" s="33"/>
      <c r="N34" s="33"/>
      <c r="O34" s="33"/>
      <c r="P34" s="33"/>
      <c r="Q34" s="90"/>
      <c r="R34" s="90"/>
      <c r="S34" s="9"/>
      <c r="Z34" s="13"/>
      <c r="AA34" s="13"/>
      <c r="AB34" s="22"/>
      <c r="AC34" s="30"/>
      <c r="AD34" s="30"/>
      <c r="AE34" s="30"/>
      <c r="AF34" s="22"/>
      <c r="AG34" s="29"/>
      <c r="AH34" s="22"/>
      <c r="AI34" s="44"/>
      <c r="AJ34" s="33"/>
      <c r="AK34" s="33"/>
      <c r="AL34" s="33"/>
      <c r="AM34" s="33"/>
      <c r="AN34" s="33"/>
      <c r="AO34" s="33"/>
      <c r="AP34" s="33"/>
      <c r="AQ34" s="33"/>
      <c r="AR34" s="90"/>
      <c r="AS34" s="90"/>
    </row>
    <row r="35" spans="1:45" ht="15.75">
      <c r="A35" s="5">
        <f>IF(antwoorden!A35="","",antwoorden!A35)</f>
        <v>30</v>
      </c>
      <c r="B35" s="24">
        <f>IF(antwoorden!B35="","",antwoorden!B35)</f>
        <v>3.7</v>
      </c>
      <c r="C35" s="24">
        <f>IF(antwoorden!C35="","",antwoorden!C35)</f>
        <v>9.1</v>
      </c>
      <c r="D35" s="24">
        <f>IF(antwoorden!D35="","",antwoorden!D35)</f>
        <v>7.2</v>
      </c>
      <c r="E35" s="5">
        <f>IF(antwoorden!E35="","",antwoorden!E35)</f>
        <v>500</v>
      </c>
      <c r="F35" s="27">
        <f>IF(antwoorden!F35="","",antwoorden!F35)</f>
        <v>28</v>
      </c>
      <c r="G35" s="5">
        <f>IF(antwoorden!G35="","",antwoorden!G35)</f>
        <v>35</v>
      </c>
      <c r="H35" s="44">
        <f>IF(antwoorden!H35="","",antwoorden!H35)</f>
      </c>
      <c r="I35" s="33"/>
      <c r="J35" s="33"/>
      <c r="K35" s="33"/>
      <c r="L35" s="33"/>
      <c r="M35" s="33"/>
      <c r="N35" s="33"/>
      <c r="O35" s="33"/>
      <c r="P35" s="33"/>
      <c r="Q35" s="90"/>
      <c r="R35" s="90"/>
      <c r="S35" s="9"/>
      <c r="Z35" s="13"/>
      <c r="AA35" s="13"/>
      <c r="AB35" s="22"/>
      <c r="AC35" s="30"/>
      <c r="AD35" s="30"/>
      <c r="AE35" s="30"/>
      <c r="AF35" s="22"/>
      <c r="AG35" s="29"/>
      <c r="AH35" s="22"/>
      <c r="AI35" s="44"/>
      <c r="AJ35" s="33"/>
      <c r="AK35" s="33"/>
      <c r="AL35" s="33"/>
      <c r="AM35" s="33"/>
      <c r="AN35" s="33"/>
      <c r="AO35" s="33"/>
      <c r="AP35" s="33"/>
      <c r="AQ35" s="33"/>
      <c r="AR35" s="90"/>
      <c r="AS35" s="90"/>
    </row>
    <row r="36" spans="1:45" ht="15.75">
      <c r="A36" s="5">
        <f>IF(antwoorden!A36="","",antwoorden!A36)</f>
        <v>31</v>
      </c>
      <c r="B36" s="24">
        <f>IF(antwoorden!B36="","",antwoorden!B36)</f>
        <v>3.4</v>
      </c>
      <c r="C36" s="24">
        <f>IF(antwoorden!C36="","",antwoorden!C36)</f>
        <v>9</v>
      </c>
      <c r="D36" s="24">
        <f>IF(antwoorden!D36="","",antwoorden!D36)</f>
        <v>6.9</v>
      </c>
      <c r="E36" s="24">
        <f>IF(antwoorden!E36="","",antwoorden!E36)</f>
        <v>10</v>
      </c>
      <c r="F36" s="27">
        <f>IF(antwoorden!F36="","",antwoorden!F36)</f>
        <v>23</v>
      </c>
      <c r="G36" s="5">
        <f>IF(antwoorden!G36="","",antwoorden!G36)</f>
        <v>29</v>
      </c>
      <c r="H36" s="44">
        <f>IF(antwoorden!H36="","",antwoorden!H36)</f>
      </c>
      <c r="I36" s="33"/>
      <c r="J36" s="33"/>
      <c r="K36" s="33"/>
      <c r="L36" s="33"/>
      <c r="M36" s="33"/>
      <c r="N36" s="33"/>
      <c r="O36" s="33"/>
      <c r="P36" s="33"/>
      <c r="Q36" s="90"/>
      <c r="R36" s="90"/>
      <c r="S36" s="9"/>
      <c r="Z36" s="13"/>
      <c r="AA36" s="13"/>
      <c r="AB36" s="22"/>
      <c r="AC36" s="30"/>
      <c r="AD36" s="30"/>
      <c r="AE36" s="30"/>
      <c r="AF36" s="30"/>
      <c r="AG36" s="29"/>
      <c r="AH36" s="22"/>
      <c r="AI36" s="44"/>
      <c r="AJ36" s="33"/>
      <c r="AK36" s="33"/>
      <c r="AL36" s="33"/>
      <c r="AM36" s="33"/>
      <c r="AN36" s="33"/>
      <c r="AO36" s="33"/>
      <c r="AP36" s="33"/>
      <c r="AQ36" s="33"/>
      <c r="AR36" s="90"/>
      <c r="AS36" s="90"/>
    </row>
    <row r="37" spans="1:45" ht="15.75">
      <c r="A37" s="5">
        <f>IF(antwoorden!A37="","",antwoorden!A37)</f>
        <v>32</v>
      </c>
      <c r="B37" s="24">
        <f>IF(antwoorden!B37="","",antwoorden!B37)</f>
        <v>3.8</v>
      </c>
      <c r="C37" s="24">
        <f>IF(antwoorden!C37="","",antwoorden!C37)</f>
        <v>9.3</v>
      </c>
      <c r="D37" s="24">
        <f>IF(antwoorden!D37="","",antwoorden!D37)</f>
        <v>7.4</v>
      </c>
      <c r="E37" s="24">
        <f>IF(antwoorden!E37="","",antwoorden!E37)</f>
        <v>20</v>
      </c>
      <c r="F37" s="27">
        <f>IF(antwoorden!F37="","",antwoorden!F37)</f>
        <v>29</v>
      </c>
      <c r="G37" s="5">
        <f>IF(antwoorden!G37="","",antwoorden!G37)</f>
        <v>36</v>
      </c>
      <c r="H37" s="44">
        <f>IF(antwoorden!H37="","",antwoorden!H37)</f>
      </c>
      <c r="I37" s="33"/>
      <c r="J37" s="33"/>
      <c r="K37" s="33"/>
      <c r="L37" s="33"/>
      <c r="M37" s="33"/>
      <c r="N37" s="33"/>
      <c r="O37" s="33"/>
      <c r="P37" s="33"/>
      <c r="Q37" s="90"/>
      <c r="R37" s="90"/>
      <c r="S37" s="9"/>
      <c r="Z37" s="13"/>
      <c r="AA37" s="13"/>
      <c r="AB37" s="22"/>
      <c r="AC37" s="30"/>
      <c r="AD37" s="30"/>
      <c r="AE37" s="30"/>
      <c r="AF37" s="30"/>
      <c r="AG37" s="29"/>
      <c r="AH37" s="22"/>
      <c r="AI37" s="44"/>
      <c r="AJ37" s="33"/>
      <c r="AK37" s="33"/>
      <c r="AL37" s="33"/>
      <c r="AM37" s="33"/>
      <c r="AN37" s="33"/>
      <c r="AO37" s="33"/>
      <c r="AP37" s="33"/>
      <c r="AQ37" s="33"/>
      <c r="AR37" s="90"/>
      <c r="AS37" s="90"/>
    </row>
    <row r="38" spans="1:45" ht="15.75">
      <c r="A38" s="5">
        <f>IF(antwoorden!A38="","",antwoorden!A38)</f>
        <v>33</v>
      </c>
      <c r="B38" s="24">
        <f>IF(antwoorden!B38="","",antwoorden!B38)</f>
        <v>3.5</v>
      </c>
      <c r="C38" s="24">
        <f>IF(antwoorden!C38="","",antwoorden!C38)</f>
        <v>9.2</v>
      </c>
      <c r="D38" s="24">
        <f>IF(antwoorden!D38="","",antwoorden!D38)</f>
        <v>7.1</v>
      </c>
      <c r="E38" s="24">
        <f>IF(antwoorden!E38="","",antwoorden!E38)</f>
        <v>50</v>
      </c>
      <c r="F38" s="27">
        <f>IF(antwoorden!F38="","",antwoorden!F38)</f>
        <v>24</v>
      </c>
      <c r="G38" s="5">
        <f>IF(antwoorden!G38="","",antwoorden!G38)</f>
        <v>30</v>
      </c>
      <c r="H38" s="44">
        <f>IF(antwoorden!H38="","",antwoorden!H38)</f>
      </c>
      <c r="I38" s="33"/>
      <c r="J38" s="33"/>
      <c r="K38" s="33"/>
      <c r="L38" s="33"/>
      <c r="M38" s="33"/>
      <c r="N38" s="33"/>
      <c r="O38" s="33"/>
      <c r="P38" s="33"/>
      <c r="Q38" s="90"/>
      <c r="R38" s="90"/>
      <c r="S38" s="9"/>
      <c r="Z38" s="13"/>
      <c r="AA38" s="13"/>
      <c r="AB38" s="22"/>
      <c r="AC38" s="30"/>
      <c r="AD38" s="30"/>
      <c r="AE38" s="30"/>
      <c r="AF38" s="30"/>
      <c r="AG38" s="29"/>
      <c r="AH38" s="22"/>
      <c r="AI38" s="44"/>
      <c r="AJ38" s="33"/>
      <c r="AK38" s="33"/>
      <c r="AL38" s="33"/>
      <c r="AM38" s="33"/>
      <c r="AN38" s="33"/>
      <c r="AO38" s="33"/>
      <c r="AP38" s="33"/>
      <c r="AQ38" s="33"/>
      <c r="AR38" s="90"/>
      <c r="AS38" s="90"/>
    </row>
    <row r="39" spans="1:45" ht="15.75">
      <c r="A39" s="5">
        <f>IF(antwoorden!A39="","",antwoorden!A39)</f>
        <v>34</v>
      </c>
      <c r="B39" s="24">
        <f>IF(antwoorden!B39="","",antwoorden!B39)</f>
        <v>3.9</v>
      </c>
      <c r="C39" s="24">
        <f>IF(antwoorden!C39="","",antwoorden!C39)</f>
        <v>9.5</v>
      </c>
      <c r="D39" s="24">
        <f>IF(antwoorden!D39="","",antwoorden!D39)</f>
        <v>7.6</v>
      </c>
      <c r="E39" s="5">
        <f>IF(antwoorden!E39="","",antwoorden!E39)</f>
        <v>100</v>
      </c>
      <c r="F39" s="27">
        <f>IF(antwoorden!F39="","",antwoorden!F39)</f>
        <v>30</v>
      </c>
      <c r="G39" s="5">
        <f>IF(antwoorden!G39="","",antwoorden!G39)</f>
        <v>38</v>
      </c>
      <c r="H39" s="44">
        <f>IF(antwoorden!H39="","",antwoorden!H39)</f>
      </c>
      <c r="I39" s="33"/>
      <c r="J39" s="33"/>
      <c r="K39" s="33"/>
      <c r="L39" s="33"/>
      <c r="M39" s="33"/>
      <c r="N39" s="33"/>
      <c r="O39" s="33"/>
      <c r="P39" s="33"/>
      <c r="Q39" s="90"/>
      <c r="R39" s="90"/>
      <c r="S39" s="9"/>
      <c r="Z39" s="13"/>
      <c r="AA39" s="13"/>
      <c r="AB39" s="22"/>
      <c r="AC39" s="30"/>
      <c r="AD39" s="30"/>
      <c r="AE39" s="30"/>
      <c r="AF39" s="22"/>
      <c r="AG39" s="29"/>
      <c r="AH39" s="22"/>
      <c r="AI39" s="44"/>
      <c r="AJ39" s="33"/>
      <c r="AK39" s="33"/>
      <c r="AL39" s="33"/>
      <c r="AM39" s="33"/>
      <c r="AN39" s="33"/>
      <c r="AO39" s="33"/>
      <c r="AP39" s="33"/>
      <c r="AQ39" s="33"/>
      <c r="AR39" s="90"/>
      <c r="AS39" s="90"/>
    </row>
    <row r="40" spans="1:45" ht="15.75">
      <c r="A40" s="5">
        <f>IF(antwoorden!A40="","",antwoorden!A40)</f>
        <v>35</v>
      </c>
      <c r="B40" s="24">
        <f>IF(antwoorden!B40="","",antwoorden!B40)</f>
        <v>3.6</v>
      </c>
      <c r="C40" s="24">
        <f>IF(antwoorden!C40="","",antwoorden!C40)</f>
        <v>9.4</v>
      </c>
      <c r="D40" s="24">
        <f>IF(antwoorden!D40="","",antwoorden!D40)</f>
        <v>7.3</v>
      </c>
      <c r="E40" s="5">
        <f>IF(antwoorden!E40="","",antwoorden!E40)</f>
        <v>200</v>
      </c>
      <c r="F40" s="27">
        <f>IF(antwoorden!F40="","",antwoorden!F40)</f>
        <v>25</v>
      </c>
      <c r="G40" s="5">
        <f>IF(antwoorden!G40="","",antwoorden!G40)</f>
        <v>31</v>
      </c>
      <c r="H40" s="44">
        <f>IF(antwoorden!H40="","",antwoorden!H40)</f>
      </c>
      <c r="I40" s="33"/>
      <c r="J40" s="33"/>
      <c r="K40" s="33"/>
      <c r="L40" s="33"/>
      <c r="M40" s="33"/>
      <c r="N40" s="33"/>
      <c r="O40" s="33"/>
      <c r="P40" s="33"/>
      <c r="Q40" s="90"/>
      <c r="R40" s="90"/>
      <c r="S40" s="9"/>
      <c r="Z40" s="13"/>
      <c r="AA40" s="13"/>
      <c r="AB40" s="22"/>
      <c r="AC40" s="30"/>
      <c r="AD40" s="30"/>
      <c r="AE40" s="30"/>
      <c r="AF40" s="22"/>
      <c r="AG40" s="29"/>
      <c r="AH40" s="22"/>
      <c r="AI40" s="44"/>
      <c r="AJ40" s="33"/>
      <c r="AK40" s="33"/>
      <c r="AL40" s="33"/>
      <c r="AM40" s="33"/>
      <c r="AN40" s="33"/>
      <c r="AO40" s="33"/>
      <c r="AP40" s="33"/>
      <c r="AQ40" s="33"/>
      <c r="AR40" s="90"/>
      <c r="AS40" s="90"/>
    </row>
    <row r="41" spans="1:45" ht="15.75">
      <c r="A41" s="5">
        <f>IF(antwoorden!A41="","",antwoorden!A41)</f>
        <v>36</v>
      </c>
      <c r="B41" s="24">
        <f>IF(antwoorden!B41="","",antwoorden!B41)</f>
        <v>4</v>
      </c>
      <c r="C41" s="24">
        <f>IF(antwoorden!C41="","",antwoorden!C41)</f>
        <v>9.7</v>
      </c>
      <c r="D41" s="24">
        <f>IF(antwoorden!D41="","",antwoorden!D41)</f>
        <v>7.8</v>
      </c>
      <c r="E41" s="5">
        <f>IF(antwoorden!E41="","",antwoorden!E41)</f>
        <v>500</v>
      </c>
      <c r="F41" s="27">
        <f>IF(antwoorden!F41="","",antwoorden!F41)</f>
        <v>31</v>
      </c>
      <c r="G41" s="5">
        <f>IF(antwoorden!G41="","",antwoorden!G41)</f>
        <v>39</v>
      </c>
      <c r="H41" s="44">
        <f>IF(antwoorden!H41="","",antwoorden!H41)</f>
      </c>
      <c r="I41" s="33"/>
      <c r="J41" s="33"/>
      <c r="K41" s="33"/>
      <c r="L41" s="33"/>
      <c r="M41" s="33"/>
      <c r="N41" s="33"/>
      <c r="O41" s="33"/>
      <c r="P41" s="33"/>
      <c r="Q41" s="90"/>
      <c r="R41" s="90"/>
      <c r="S41" s="9"/>
      <c r="Z41" s="13"/>
      <c r="AA41" s="13"/>
      <c r="AB41" s="22"/>
      <c r="AC41" s="30"/>
      <c r="AD41" s="30"/>
      <c r="AE41" s="30"/>
      <c r="AF41" s="22"/>
      <c r="AG41" s="29"/>
      <c r="AH41" s="22"/>
      <c r="AI41" s="44"/>
      <c r="AJ41" s="33"/>
      <c r="AK41" s="33"/>
      <c r="AL41" s="33"/>
      <c r="AM41" s="33"/>
      <c r="AN41" s="33"/>
      <c r="AO41" s="33"/>
      <c r="AP41" s="33"/>
      <c r="AQ41" s="33"/>
      <c r="AR41" s="90"/>
      <c r="AS41" s="90"/>
    </row>
    <row r="42" spans="1:45" ht="15.75">
      <c r="A42" s="5">
        <f>IF(antwoorden!A42="","",antwoorden!A42)</f>
        <v>37</v>
      </c>
      <c r="B42" s="24">
        <f>IF(antwoorden!B42="","",antwoorden!B42)</f>
        <v>3.7</v>
      </c>
      <c r="C42" s="24">
        <f>IF(antwoorden!C42="","",antwoorden!C42)</f>
        <v>9.6</v>
      </c>
      <c r="D42" s="24">
        <f>IF(antwoorden!D42="","",antwoorden!D42)</f>
        <v>7.5</v>
      </c>
      <c r="E42" s="24">
        <f>IF(antwoorden!E42="","",antwoorden!E42)</f>
        <v>10</v>
      </c>
      <c r="F42" s="27">
        <f>IF(antwoorden!F42="","",antwoorden!F42)</f>
        <v>26</v>
      </c>
      <c r="G42" s="5">
        <f>IF(antwoorden!G42="","",antwoorden!G42)</f>
        <v>33</v>
      </c>
      <c r="H42" s="44">
        <f>IF(antwoorden!H42="","",antwoorden!H42)</f>
      </c>
      <c r="I42" s="33"/>
      <c r="J42" s="33"/>
      <c r="K42" s="33"/>
      <c r="L42" s="33"/>
      <c r="M42" s="33"/>
      <c r="N42" s="33"/>
      <c r="O42" s="33"/>
      <c r="P42" s="33"/>
      <c r="Q42" s="90"/>
      <c r="R42" s="90"/>
      <c r="S42" s="9"/>
      <c r="Z42" s="13"/>
      <c r="AA42" s="13"/>
      <c r="AB42" s="22"/>
      <c r="AC42" s="30"/>
      <c r="AD42" s="30"/>
      <c r="AE42" s="30"/>
      <c r="AF42" s="30"/>
      <c r="AG42" s="29"/>
      <c r="AH42" s="22"/>
      <c r="AI42" s="44"/>
      <c r="AJ42" s="33"/>
      <c r="AK42" s="33"/>
      <c r="AL42" s="33"/>
      <c r="AM42" s="33"/>
      <c r="AN42" s="33"/>
      <c r="AO42" s="33"/>
      <c r="AP42" s="33"/>
      <c r="AQ42" s="33"/>
      <c r="AR42" s="90"/>
      <c r="AS42" s="90"/>
    </row>
    <row r="43" spans="1:45" ht="15.75">
      <c r="A43" s="5">
        <f>IF(antwoorden!A43="","",antwoorden!A43)</f>
        <v>38</v>
      </c>
      <c r="B43" s="24">
        <f>IF(antwoorden!B43="","",antwoorden!B43)</f>
        <v>4.1</v>
      </c>
      <c r="C43" s="24">
        <f>IF(antwoorden!C43="","",antwoorden!C43)</f>
        <v>9.9</v>
      </c>
      <c r="D43" s="24">
        <f>IF(antwoorden!D43="","",antwoorden!D43)</f>
        <v>8</v>
      </c>
      <c r="E43" s="24">
        <f>IF(antwoorden!E43="","",antwoorden!E43)</f>
        <v>20</v>
      </c>
      <c r="F43" s="27">
        <f>IF(antwoorden!F43="","",antwoorden!F43)</f>
        <v>32</v>
      </c>
      <c r="G43" s="5">
        <f>IF(antwoorden!G43="","",antwoorden!G43)</f>
        <v>40</v>
      </c>
      <c r="H43" s="44">
        <f>IF(antwoorden!H43="","",antwoorden!H43)</f>
      </c>
      <c r="I43" s="33"/>
      <c r="J43" s="33"/>
      <c r="K43" s="33"/>
      <c r="L43" s="33"/>
      <c r="M43" s="33"/>
      <c r="N43" s="33"/>
      <c r="O43" s="33"/>
      <c r="P43" s="33"/>
      <c r="Q43" s="90"/>
      <c r="R43" s="90"/>
      <c r="S43" s="9"/>
      <c r="Z43" s="13"/>
      <c r="AA43" s="13"/>
      <c r="AB43" s="22"/>
      <c r="AC43" s="30"/>
      <c r="AD43" s="30"/>
      <c r="AE43" s="30"/>
      <c r="AF43" s="30"/>
      <c r="AG43" s="29"/>
      <c r="AH43" s="22"/>
      <c r="AI43" s="44"/>
      <c r="AJ43" s="33"/>
      <c r="AK43" s="33"/>
      <c r="AL43" s="33"/>
      <c r="AM43" s="33"/>
      <c r="AN43" s="33"/>
      <c r="AO43" s="33"/>
      <c r="AP43" s="33"/>
      <c r="AQ43" s="33"/>
      <c r="AR43" s="90"/>
      <c r="AS43" s="90"/>
    </row>
    <row r="44" spans="1:45" ht="15.75">
      <c r="A44" s="5">
        <f>IF(antwoorden!A44="","",antwoorden!A44)</f>
        <v>39</v>
      </c>
      <c r="B44" s="24">
        <f>IF(antwoorden!B44="","",antwoorden!B44)</f>
        <v>3.8</v>
      </c>
      <c r="C44" s="24">
        <f>IF(antwoorden!C44="","",antwoorden!C44)</f>
        <v>9.8</v>
      </c>
      <c r="D44" s="24">
        <f>IF(antwoorden!D44="","",antwoorden!D44)</f>
        <v>7.7</v>
      </c>
      <c r="E44" s="24">
        <f>IF(antwoorden!E44="","",antwoorden!E44)</f>
        <v>50</v>
      </c>
      <c r="F44" s="27">
        <f>IF(antwoorden!F44="","",antwoorden!F44)</f>
        <v>27</v>
      </c>
      <c r="G44" s="5">
        <f>IF(antwoorden!G44="","",antwoorden!G44)</f>
        <v>34</v>
      </c>
      <c r="H44" s="44">
        <f>IF(antwoorden!H44="","",antwoorden!H44)</f>
      </c>
      <c r="I44" s="33"/>
      <c r="J44" s="33"/>
      <c r="K44" s="33"/>
      <c r="L44" s="33"/>
      <c r="M44" s="33"/>
      <c r="N44" s="33"/>
      <c r="O44" s="33"/>
      <c r="P44" s="33"/>
      <c r="Q44" s="90"/>
      <c r="R44" s="90"/>
      <c r="S44" s="9"/>
      <c r="Z44" s="13"/>
      <c r="AA44" s="13"/>
      <c r="AB44" s="22"/>
      <c r="AC44" s="30"/>
      <c r="AD44" s="30"/>
      <c r="AE44" s="30"/>
      <c r="AF44" s="30"/>
      <c r="AG44" s="29"/>
      <c r="AH44" s="22"/>
      <c r="AI44" s="44"/>
      <c r="AJ44" s="33"/>
      <c r="AK44" s="33"/>
      <c r="AL44" s="33"/>
      <c r="AM44" s="33"/>
      <c r="AN44" s="33"/>
      <c r="AO44" s="33"/>
      <c r="AP44" s="33"/>
      <c r="AQ44" s="33"/>
      <c r="AR44" s="90"/>
      <c r="AS44" s="90"/>
    </row>
    <row r="45" spans="1:45" ht="15.75">
      <c r="A45" s="5">
        <f>IF(antwoorden!A45="","",antwoorden!A45)</f>
        <v>40</v>
      </c>
      <c r="B45" s="24">
        <f>IF(antwoorden!B45="","",antwoorden!B45)</f>
        <v>4.2</v>
      </c>
      <c r="C45" s="24">
        <f>IF(antwoorden!C45="","",antwoorden!C45)</f>
        <v>10.1</v>
      </c>
      <c r="D45" s="24">
        <f>IF(antwoorden!D45="","",antwoorden!D45)</f>
        <v>8.2</v>
      </c>
      <c r="E45" s="5">
        <f>IF(antwoorden!E45="","",antwoorden!E45)</f>
        <v>100</v>
      </c>
      <c r="F45" s="27">
        <f>IF(antwoorden!F45="","",antwoorden!F45)</f>
        <v>33</v>
      </c>
      <c r="G45" s="5">
        <f>IF(antwoorden!G45="","",antwoorden!G45)</f>
        <v>41</v>
      </c>
      <c r="H45" s="44">
        <f>IF(antwoorden!H45="","",antwoorden!H45)</f>
      </c>
      <c r="I45" s="33"/>
      <c r="J45" s="33"/>
      <c r="K45" s="33"/>
      <c r="L45" s="33"/>
      <c r="M45" s="33"/>
      <c r="N45" s="33"/>
      <c r="O45" s="33"/>
      <c r="P45" s="33"/>
      <c r="Q45" s="90"/>
      <c r="R45" s="90"/>
      <c r="S45" s="9"/>
      <c r="Z45" s="13"/>
      <c r="AA45" s="13"/>
      <c r="AB45" s="22"/>
      <c r="AC45" s="30"/>
      <c r="AD45" s="30"/>
      <c r="AE45" s="30"/>
      <c r="AF45" s="22"/>
      <c r="AG45" s="29"/>
      <c r="AH45" s="22"/>
      <c r="AI45" s="44"/>
      <c r="AJ45" s="33"/>
      <c r="AK45" s="33"/>
      <c r="AL45" s="33"/>
      <c r="AM45" s="33"/>
      <c r="AN45" s="33"/>
      <c r="AO45" s="33"/>
      <c r="AP45" s="33"/>
      <c r="AQ45" s="33"/>
      <c r="AR45" s="90"/>
      <c r="AS45" s="90"/>
    </row>
    <row r="46" spans="1:45" ht="15.75">
      <c r="A46" s="5">
        <f>IF(antwoorden!A46="","",antwoorden!A46)</f>
        <v>41</v>
      </c>
      <c r="B46" s="24">
        <f>IF(antwoorden!B46="","",antwoorden!B46)</f>
        <v>3.9</v>
      </c>
      <c r="C46" s="24">
        <f>IF(antwoorden!C46="","",antwoorden!C46)</f>
        <v>10</v>
      </c>
      <c r="D46" s="24">
        <f>IF(antwoorden!D46="","",antwoorden!D46)</f>
        <v>7.9</v>
      </c>
      <c r="E46" s="5">
        <f>IF(antwoorden!E46="","",antwoorden!E46)</f>
        <v>200</v>
      </c>
      <c r="F46" s="27">
        <f>IF(antwoorden!F46="","",antwoorden!F46)</f>
        <v>28</v>
      </c>
      <c r="G46" s="5">
        <f>IF(antwoorden!G46="","",antwoorden!G46)</f>
        <v>35</v>
      </c>
      <c r="H46" s="45">
        <f>IF(antwoorden!H46="","",antwoorden!H46)</f>
      </c>
      <c r="I46" s="33"/>
      <c r="J46" s="33"/>
      <c r="K46" s="33"/>
      <c r="L46" s="33"/>
      <c r="M46" s="33"/>
      <c r="N46" s="33"/>
      <c r="O46" s="33"/>
      <c r="P46" s="33"/>
      <c r="Q46" s="90"/>
      <c r="R46" s="90"/>
      <c r="S46" s="9"/>
      <c r="Z46" s="13"/>
      <c r="AA46" s="13"/>
      <c r="AB46" s="22"/>
      <c r="AC46" s="30"/>
      <c r="AD46" s="30"/>
      <c r="AE46" s="30"/>
      <c r="AF46" s="22"/>
      <c r="AG46" s="29"/>
      <c r="AH46" s="22"/>
      <c r="AI46" s="45"/>
      <c r="AJ46" s="33"/>
      <c r="AK46" s="33"/>
      <c r="AL46" s="33"/>
      <c r="AM46" s="33"/>
      <c r="AN46" s="33"/>
      <c r="AO46" s="33"/>
      <c r="AP46" s="33"/>
      <c r="AQ46" s="33"/>
      <c r="AR46" s="90"/>
      <c r="AS46" s="90"/>
    </row>
    <row r="47" spans="1:45" ht="15.75">
      <c r="A47" s="5">
        <f>IF(antwoorden!A47="","",antwoorden!A47)</f>
        <v>42</v>
      </c>
      <c r="B47" s="24">
        <f>IF(antwoorden!B47="","",antwoorden!B47)</f>
        <v>4.3</v>
      </c>
      <c r="C47" s="24">
        <f>IF(antwoorden!C47="","",antwoorden!C47)</f>
        <v>10.3</v>
      </c>
      <c r="D47" s="24">
        <f>IF(antwoorden!D47="","",antwoorden!D47)</f>
        <v>8.4</v>
      </c>
      <c r="E47" s="5">
        <f>IF(antwoorden!E47="","",antwoorden!E47)</f>
        <v>500</v>
      </c>
      <c r="F47" s="27">
        <f>IF(antwoorden!F47="","",antwoorden!F47)</f>
        <v>34</v>
      </c>
      <c r="G47" s="5">
        <f>IF(antwoorden!G47="","",antwoorden!G47)</f>
        <v>43</v>
      </c>
      <c r="H47" s="69">
        <f>IF(antwoorden!H47="","",antwoorden!H47)</f>
      </c>
      <c r="I47" s="33"/>
      <c r="J47" s="33"/>
      <c r="K47" s="33"/>
      <c r="L47" s="33"/>
      <c r="M47" s="33"/>
      <c r="N47" s="33"/>
      <c r="O47" s="33"/>
      <c r="P47" s="33"/>
      <c r="Q47" s="90"/>
      <c r="R47" s="90"/>
      <c r="S47" s="9"/>
      <c r="T47" s="9"/>
      <c r="U47" s="9"/>
      <c r="V47" s="9"/>
      <c r="W47" s="9"/>
      <c r="X47" s="9"/>
      <c r="Y47" s="9"/>
      <c r="Z47" s="9"/>
      <c r="AA47" s="9"/>
      <c r="AB47" s="22"/>
      <c r="AC47" s="30"/>
      <c r="AD47" s="30"/>
      <c r="AE47" s="30"/>
      <c r="AF47" s="22"/>
      <c r="AG47" s="29"/>
      <c r="AH47" s="22"/>
      <c r="AI47" s="69"/>
      <c r="AJ47" s="33"/>
      <c r="AK47" s="33"/>
      <c r="AL47" s="33"/>
      <c r="AM47" s="33"/>
      <c r="AN47" s="33"/>
      <c r="AO47" s="33"/>
      <c r="AP47" s="33"/>
      <c r="AQ47" s="33"/>
      <c r="AR47" s="90"/>
      <c r="AS47" s="90"/>
    </row>
    <row r="48" spans="1:45" ht="15.75">
      <c r="A48" s="5">
        <f>IF(antwoorden!A48="","",antwoorden!A48)</f>
        <v>43</v>
      </c>
      <c r="B48" s="24">
        <f>IF(antwoorden!B48="","",antwoorden!B48)</f>
        <v>4</v>
      </c>
      <c r="C48" s="24">
        <f>IF(antwoorden!C48="","",antwoorden!C48)</f>
        <v>10.2</v>
      </c>
      <c r="D48" s="24">
        <f>IF(antwoorden!D48="","",antwoorden!D48)</f>
        <v>8.1</v>
      </c>
      <c r="E48" s="24">
        <f>IF(antwoorden!E48="","",antwoorden!E48)</f>
        <v>10</v>
      </c>
      <c r="F48" s="27">
        <f>IF(antwoorden!F48="","",antwoorden!F48)</f>
        <v>29</v>
      </c>
      <c r="G48" s="5">
        <f>IF(antwoorden!G48="","",antwoorden!G48)</f>
        <v>36</v>
      </c>
      <c r="H48" s="70">
        <f>IF(antwoorden!H48="","",antwoorden!H48)</f>
      </c>
      <c r="I48" s="33"/>
      <c r="J48" s="33"/>
      <c r="K48" s="33"/>
      <c r="L48" s="33"/>
      <c r="M48" s="33"/>
      <c r="N48" s="33"/>
      <c r="O48" s="33"/>
      <c r="P48" s="33"/>
      <c r="Q48" s="90"/>
      <c r="R48" s="90"/>
      <c r="S48" s="9"/>
      <c r="T48" s="9"/>
      <c r="U48" s="9"/>
      <c r="V48" s="9"/>
      <c r="W48" s="9"/>
      <c r="X48" s="9"/>
      <c r="Y48" s="9"/>
      <c r="Z48" s="9"/>
      <c r="AA48" s="9"/>
      <c r="AB48" s="22"/>
      <c r="AC48" s="30"/>
      <c r="AD48" s="30"/>
      <c r="AE48" s="30"/>
      <c r="AF48" s="30"/>
      <c r="AG48" s="29"/>
      <c r="AH48" s="22"/>
      <c r="AI48" s="70"/>
      <c r="AJ48" s="33"/>
      <c r="AK48" s="33"/>
      <c r="AL48" s="33"/>
      <c r="AM48" s="33"/>
      <c r="AN48" s="33"/>
      <c r="AO48" s="33"/>
      <c r="AP48" s="33"/>
      <c r="AQ48" s="33"/>
      <c r="AR48" s="90"/>
      <c r="AS48" s="90"/>
    </row>
    <row r="49" spans="1:45" ht="15.75">
      <c r="A49" s="5">
        <f>IF(antwoorden!A49="","",antwoorden!A49)</f>
        <v>44</v>
      </c>
      <c r="B49" s="24">
        <f>IF(antwoorden!B49="","",antwoorden!B49)</f>
        <v>4.4</v>
      </c>
      <c r="C49" s="24">
        <f>IF(antwoorden!C49="","",antwoorden!C49)</f>
        <v>10.5</v>
      </c>
      <c r="D49" s="24">
        <f>IF(antwoorden!D49="","",antwoorden!D49)</f>
        <v>8.6</v>
      </c>
      <c r="E49" s="24">
        <f>IF(antwoorden!E49="","",antwoorden!E49)</f>
        <v>20</v>
      </c>
      <c r="F49" s="27">
        <f>IF(antwoorden!F49="","",antwoorden!F49)</f>
        <v>35</v>
      </c>
      <c r="G49" s="5">
        <f>IF(antwoorden!G49="","",antwoorden!G49)</f>
        <v>44</v>
      </c>
      <c r="H49" s="70">
        <f>IF(antwoorden!H49="","",antwoorden!H49)</f>
      </c>
      <c r="I49" s="33"/>
      <c r="J49" s="33"/>
      <c r="K49" s="33"/>
      <c r="L49" s="33"/>
      <c r="M49" s="33"/>
      <c r="N49" s="33"/>
      <c r="O49" s="33"/>
      <c r="P49" s="33"/>
      <c r="Q49" s="90"/>
      <c r="R49" s="90"/>
      <c r="S49" s="9"/>
      <c r="T49" s="9"/>
      <c r="U49" s="9"/>
      <c r="V49" s="9"/>
      <c r="W49" s="9"/>
      <c r="X49" s="9"/>
      <c r="Y49" s="9"/>
      <c r="Z49" s="9"/>
      <c r="AA49" s="9"/>
      <c r="AB49" s="22"/>
      <c r="AC49" s="30"/>
      <c r="AD49" s="30"/>
      <c r="AE49" s="30"/>
      <c r="AF49" s="30"/>
      <c r="AG49" s="29"/>
      <c r="AH49" s="22"/>
      <c r="AI49" s="70"/>
      <c r="AJ49" s="33"/>
      <c r="AK49" s="33"/>
      <c r="AL49" s="33"/>
      <c r="AM49" s="33"/>
      <c r="AN49" s="33"/>
      <c r="AO49" s="33"/>
      <c r="AP49" s="33"/>
      <c r="AQ49" s="33"/>
      <c r="AR49" s="90"/>
      <c r="AS49" s="90"/>
    </row>
    <row r="50" spans="1:45" ht="15.75">
      <c r="A50" s="5">
        <f>IF(antwoorden!A50="","",antwoorden!A50)</f>
        <v>45</v>
      </c>
      <c r="B50" s="24">
        <f>IF(antwoorden!B50="","",antwoorden!B50)</f>
        <v>4.1</v>
      </c>
      <c r="C50" s="24">
        <f>IF(antwoorden!C50="","",antwoorden!C50)</f>
        <v>10.4</v>
      </c>
      <c r="D50" s="24">
        <f>IF(antwoorden!D50="","",antwoorden!D50)</f>
        <v>8.3</v>
      </c>
      <c r="E50" s="24">
        <f>IF(antwoorden!E50="","",antwoorden!E50)</f>
        <v>50</v>
      </c>
      <c r="F50" s="27">
        <f>IF(antwoorden!F50="","",antwoorden!F50)</f>
        <v>30</v>
      </c>
      <c r="G50" s="5">
        <f>IF(antwoorden!G50="","",antwoorden!G50)</f>
        <v>38</v>
      </c>
      <c r="H50" s="47">
        <f>IF(antwoorden!H50="","",antwoorden!H50)</f>
      </c>
      <c r="I50" s="33"/>
      <c r="J50" s="33"/>
      <c r="K50" s="33"/>
      <c r="L50" s="33"/>
      <c r="M50" s="33"/>
      <c r="N50" s="33"/>
      <c r="O50" s="33"/>
      <c r="P50" s="33"/>
      <c r="Q50" s="90"/>
      <c r="R50" s="90"/>
      <c r="S50" s="9"/>
      <c r="T50" s="9"/>
      <c r="U50" s="9"/>
      <c r="V50" s="9"/>
      <c r="W50" s="9"/>
      <c r="X50" s="9"/>
      <c r="Y50" s="9"/>
      <c r="Z50" s="9"/>
      <c r="AA50" s="9"/>
      <c r="AB50" s="22"/>
      <c r="AC50" s="30"/>
      <c r="AD50" s="30"/>
      <c r="AE50" s="30"/>
      <c r="AF50" s="30"/>
      <c r="AG50" s="29"/>
      <c r="AH50" s="22"/>
      <c r="AI50" s="47"/>
      <c r="AJ50" s="33"/>
      <c r="AK50" s="33"/>
      <c r="AL50" s="33"/>
      <c r="AM50" s="33"/>
      <c r="AN50" s="33"/>
      <c r="AO50" s="33"/>
      <c r="AP50" s="33"/>
      <c r="AQ50" s="33"/>
      <c r="AR50" s="90"/>
      <c r="AS50" s="90"/>
    </row>
    <row r="51" spans="1:45" ht="15.75">
      <c r="A51" s="16"/>
      <c r="B51" s="16"/>
      <c r="C51" s="16"/>
      <c r="D51" s="16"/>
      <c r="E51" s="16"/>
      <c r="F51" s="16"/>
      <c r="G51" s="16"/>
      <c r="H51" s="47"/>
      <c r="I51" s="33"/>
      <c r="J51" s="33"/>
      <c r="K51" s="33"/>
      <c r="L51" s="33"/>
      <c r="M51" s="33"/>
      <c r="N51" s="33"/>
      <c r="O51" s="33"/>
      <c r="P51" s="33"/>
      <c r="Q51" s="90"/>
      <c r="R51" s="90"/>
      <c r="S51" s="9"/>
      <c r="T51" s="32"/>
      <c r="U51" s="33"/>
      <c r="V51" s="23"/>
      <c r="W51" s="23"/>
      <c r="X51" s="23"/>
      <c r="Y51" s="23"/>
      <c r="Z51" s="61"/>
      <c r="AA51" s="61"/>
      <c r="AB51" s="10"/>
      <c r="AC51" s="10"/>
      <c r="AD51" s="10"/>
      <c r="AE51" s="10"/>
      <c r="AF51" s="10"/>
      <c r="AG51" s="10"/>
      <c r="AH51" s="10"/>
      <c r="AI51" s="10"/>
      <c r="AJ51" s="33"/>
      <c r="AK51" s="33"/>
      <c r="AL51" s="33"/>
      <c r="AM51" s="33"/>
      <c r="AN51" s="33"/>
      <c r="AO51" s="33"/>
      <c r="AP51" s="33"/>
      <c r="AQ51" s="33"/>
      <c r="AR51" s="90"/>
      <c r="AS51" s="90"/>
    </row>
    <row r="52" spans="1:45" ht="15.75">
      <c r="A52" s="20"/>
      <c r="B52" s="20"/>
      <c r="C52" s="20"/>
      <c r="D52" s="20"/>
      <c r="E52" s="20"/>
      <c r="F52" s="20"/>
      <c r="G52" s="2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9"/>
      <c r="S52" s="9"/>
      <c r="T52" s="9"/>
      <c r="U52" s="9"/>
      <c r="V52" s="9"/>
      <c r="W52" s="9"/>
      <c r="X52" s="9"/>
      <c r="Y52" s="9"/>
      <c r="Z52" s="62"/>
      <c r="AA52" s="62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66"/>
      <c r="AN52" s="66"/>
      <c r="AO52" s="66"/>
      <c r="AP52" s="66"/>
      <c r="AQ52" s="66"/>
      <c r="AR52" s="66"/>
      <c r="AS52" s="66"/>
    </row>
    <row r="53" spans="1:45" ht="15.75">
      <c r="A53" s="22"/>
      <c r="B53" s="22"/>
      <c r="C53" s="30"/>
      <c r="D53" s="29"/>
      <c r="E53" s="29"/>
      <c r="F53" s="29"/>
      <c r="G53" s="2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9"/>
      <c r="S53" s="9"/>
      <c r="T53" s="9"/>
      <c r="U53" s="9"/>
      <c r="V53" s="9"/>
      <c r="W53" s="9"/>
      <c r="X53" s="9"/>
      <c r="Y53" s="9"/>
      <c r="Z53" s="62"/>
      <c r="AA53" s="62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66"/>
      <c r="AN53" s="66"/>
      <c r="AO53" s="66"/>
      <c r="AP53" s="66"/>
      <c r="AQ53" s="66"/>
      <c r="AR53" s="66"/>
      <c r="AS53" s="66"/>
    </row>
    <row r="54" spans="1:45" ht="15.75">
      <c r="A54" s="22"/>
      <c r="B54" s="22"/>
      <c r="C54" s="30"/>
      <c r="D54" s="29"/>
      <c r="E54" s="29"/>
      <c r="F54" s="29"/>
      <c r="G54" s="3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9"/>
      <c r="S54" s="9"/>
      <c r="T54" s="9"/>
      <c r="U54" s="9"/>
      <c r="V54" s="9"/>
      <c r="W54" s="9"/>
      <c r="X54" s="9"/>
      <c r="Y54" s="9"/>
      <c r="Z54" s="62"/>
      <c r="AA54" s="62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66"/>
      <c r="AN54" s="66"/>
      <c r="AO54" s="66"/>
      <c r="AP54" s="66"/>
      <c r="AQ54" s="66"/>
      <c r="AR54" s="66"/>
      <c r="AS54" s="66"/>
    </row>
    <row r="55" spans="1:45" ht="15.75">
      <c r="A55" s="22"/>
      <c r="B55" s="22"/>
      <c r="C55" s="30"/>
      <c r="D55" s="29"/>
      <c r="E55" s="29"/>
      <c r="F55" s="29"/>
      <c r="G55" s="3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9"/>
      <c r="S55" s="9"/>
      <c r="T55" s="9"/>
      <c r="U55" s="9"/>
      <c r="V55" s="9"/>
      <c r="W55" s="9"/>
      <c r="X55" s="9"/>
      <c r="Y55" s="9"/>
      <c r="Z55" s="62"/>
      <c r="AA55" s="62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66"/>
      <c r="AN55" s="66"/>
      <c r="AO55" s="66"/>
      <c r="AP55" s="66"/>
      <c r="AQ55" s="66"/>
      <c r="AR55" s="66"/>
      <c r="AS55" s="66"/>
    </row>
    <row r="56" spans="1:45" ht="15.75">
      <c r="A56" s="22"/>
      <c r="B56" s="22"/>
      <c r="C56" s="30"/>
      <c r="D56" s="29"/>
      <c r="E56" s="29"/>
      <c r="F56" s="29"/>
      <c r="G56" s="3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9"/>
      <c r="S56" s="9"/>
      <c r="T56" s="9"/>
      <c r="U56" s="9"/>
      <c r="V56" s="9"/>
      <c r="W56" s="9"/>
      <c r="X56" s="9"/>
      <c r="Y56" s="9"/>
      <c r="Z56" s="62"/>
      <c r="AA56" s="62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66"/>
      <c r="AN56" s="66"/>
      <c r="AO56" s="66"/>
      <c r="AP56" s="66"/>
      <c r="AQ56" s="66"/>
      <c r="AR56" s="66"/>
      <c r="AS56" s="66"/>
    </row>
    <row r="57" spans="1:45" ht="15.75">
      <c r="A57" s="22"/>
      <c r="B57" s="22"/>
      <c r="C57" s="30"/>
      <c r="D57" s="29"/>
      <c r="E57" s="29"/>
      <c r="F57" s="29"/>
      <c r="G57" s="3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9"/>
      <c r="S57" s="9"/>
      <c r="T57" s="9"/>
      <c r="U57" s="9"/>
      <c r="V57" s="9"/>
      <c r="W57" s="9"/>
      <c r="X57" s="9"/>
      <c r="Y57" s="9"/>
      <c r="Z57" s="62"/>
      <c r="AA57" s="62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66"/>
      <c r="AN57" s="66"/>
      <c r="AO57" s="66"/>
      <c r="AP57" s="66"/>
      <c r="AQ57" s="66"/>
      <c r="AR57" s="66"/>
      <c r="AS57" s="66"/>
    </row>
    <row r="58" spans="1:45" ht="15.75">
      <c r="A58" s="22"/>
      <c r="B58" s="22"/>
      <c r="C58" s="30"/>
      <c r="D58" s="29"/>
      <c r="E58" s="29"/>
      <c r="F58" s="29"/>
      <c r="G58" s="3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9"/>
      <c r="S58" s="9"/>
      <c r="T58" s="9"/>
      <c r="U58" s="9"/>
      <c r="V58" s="9"/>
      <c r="W58" s="9"/>
      <c r="X58" s="9"/>
      <c r="Y58" s="9"/>
      <c r="Z58" s="62"/>
      <c r="AA58" s="62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66"/>
      <c r="AN58" s="66"/>
      <c r="AO58" s="66"/>
      <c r="AP58" s="66"/>
      <c r="AQ58" s="66"/>
      <c r="AR58" s="66"/>
      <c r="AS58" s="66"/>
    </row>
    <row r="59" spans="1:45" ht="15.75">
      <c r="A59" s="22"/>
      <c r="B59" s="22"/>
      <c r="C59" s="30"/>
      <c r="D59" s="29"/>
      <c r="E59" s="29"/>
      <c r="F59" s="29"/>
      <c r="G59" s="31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9"/>
      <c r="S59" s="9"/>
      <c r="T59" s="9"/>
      <c r="U59" s="9"/>
      <c r="V59" s="9"/>
      <c r="W59" s="9"/>
      <c r="X59" s="9"/>
      <c r="Y59" s="9"/>
      <c r="Z59" s="62"/>
      <c r="AA59" s="62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66"/>
      <c r="AN59" s="66"/>
      <c r="AO59" s="66"/>
      <c r="AP59" s="66"/>
      <c r="AQ59" s="66"/>
      <c r="AR59" s="66"/>
      <c r="AS59" s="66"/>
    </row>
    <row r="60" spans="1:45" ht="15.75">
      <c r="A60" s="22"/>
      <c r="B60" s="22"/>
      <c r="C60" s="30"/>
      <c r="D60" s="29"/>
      <c r="E60" s="29"/>
      <c r="F60" s="29"/>
      <c r="G60" s="3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9"/>
      <c r="S60" s="9"/>
      <c r="T60" s="9"/>
      <c r="U60" s="9"/>
      <c r="V60" s="9"/>
      <c r="W60" s="9"/>
      <c r="X60" s="9"/>
      <c r="Y60" s="9"/>
      <c r="Z60" s="62"/>
      <c r="AA60" s="62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66"/>
      <c r="AN60" s="66"/>
      <c r="AO60" s="66"/>
      <c r="AP60" s="66"/>
      <c r="AQ60" s="66"/>
      <c r="AR60" s="66"/>
      <c r="AS60" s="66"/>
    </row>
    <row r="61" spans="1:45" ht="15.75">
      <c r="A61" s="22"/>
      <c r="B61" s="22"/>
      <c r="C61" s="30"/>
      <c r="D61" s="29"/>
      <c r="E61" s="29"/>
      <c r="F61" s="29"/>
      <c r="G61" s="3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9"/>
      <c r="S61" s="9"/>
      <c r="T61" s="9"/>
      <c r="U61" s="9"/>
      <c r="V61" s="9"/>
      <c r="W61" s="9"/>
      <c r="X61" s="9"/>
      <c r="Y61" s="9"/>
      <c r="Z61" s="62"/>
      <c r="AA61" s="62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66"/>
      <c r="AN61" s="66"/>
      <c r="AO61" s="66"/>
      <c r="AP61" s="66"/>
      <c r="AQ61" s="66"/>
      <c r="AR61" s="66"/>
      <c r="AS61" s="66"/>
    </row>
    <row r="62" spans="1:45" ht="15.75">
      <c r="A62" s="22"/>
      <c r="B62" s="22"/>
      <c r="C62" s="30"/>
      <c r="D62" s="29"/>
      <c r="E62" s="30"/>
      <c r="F62" s="29"/>
      <c r="G62" s="31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9"/>
      <c r="S62" s="9"/>
      <c r="T62" s="9"/>
      <c r="U62" s="9"/>
      <c r="V62" s="9"/>
      <c r="W62" s="9"/>
      <c r="X62" s="9"/>
      <c r="Y62" s="9"/>
      <c r="Z62" s="62"/>
      <c r="AA62" s="62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66"/>
      <c r="AN62" s="66"/>
      <c r="AO62" s="66"/>
      <c r="AP62" s="66"/>
      <c r="AQ62" s="66"/>
      <c r="AR62" s="66"/>
      <c r="AS62" s="66"/>
    </row>
    <row r="63" spans="1:45" ht="15.75">
      <c r="A63" s="22"/>
      <c r="B63" s="22"/>
      <c r="C63" s="30"/>
      <c r="D63" s="29"/>
      <c r="E63" s="30"/>
      <c r="F63" s="29"/>
      <c r="G63" s="31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9"/>
      <c r="S63" s="9"/>
      <c r="T63" s="9"/>
      <c r="U63" s="9"/>
      <c r="V63" s="9"/>
      <c r="W63" s="9"/>
      <c r="X63" s="9"/>
      <c r="Y63" s="9"/>
      <c r="Z63" s="62"/>
      <c r="AA63" s="62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66"/>
      <c r="AN63" s="66"/>
      <c r="AO63" s="66"/>
      <c r="AP63" s="66"/>
      <c r="AQ63" s="66"/>
      <c r="AR63" s="66"/>
      <c r="AS63" s="66"/>
    </row>
    <row r="64" spans="1:45" ht="15.75">
      <c r="A64" s="22"/>
      <c r="B64" s="22"/>
      <c r="C64" s="30"/>
      <c r="D64" s="29"/>
      <c r="E64" s="30"/>
      <c r="F64" s="29"/>
      <c r="G64" s="31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9"/>
      <c r="S64" s="9"/>
      <c r="T64" s="9"/>
      <c r="U64" s="9"/>
      <c r="V64" s="9"/>
      <c r="W64" s="9"/>
      <c r="X64" s="9"/>
      <c r="Y64" s="9"/>
      <c r="Z64" s="62"/>
      <c r="AA64" s="62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66"/>
      <c r="AN64" s="66"/>
      <c r="AO64" s="66"/>
      <c r="AP64" s="66"/>
      <c r="AQ64" s="66"/>
      <c r="AR64" s="66"/>
      <c r="AS64" s="66"/>
    </row>
    <row r="65" spans="1:45" ht="15.75">
      <c r="A65" s="22"/>
      <c r="B65" s="22"/>
      <c r="C65" s="30"/>
      <c r="D65" s="29"/>
      <c r="E65" s="29"/>
      <c r="F65" s="29"/>
      <c r="G65" s="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9"/>
      <c r="S65" s="9"/>
      <c r="T65" s="9"/>
      <c r="U65" s="9"/>
      <c r="V65" s="9"/>
      <c r="W65" s="9"/>
      <c r="X65" s="9"/>
      <c r="Y65" s="9"/>
      <c r="Z65" s="62"/>
      <c r="AA65" s="62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66"/>
      <c r="AN65" s="66"/>
      <c r="AO65" s="66"/>
      <c r="AP65" s="66"/>
      <c r="AQ65" s="66"/>
      <c r="AR65" s="66"/>
      <c r="AS65" s="66"/>
    </row>
    <row r="66" spans="1:29" ht="15.75">
      <c r="A66" s="22"/>
      <c r="B66" s="22"/>
      <c r="C66" s="30"/>
      <c r="D66" s="29"/>
      <c r="E66" s="29"/>
      <c r="F66" s="29"/>
      <c r="G66" s="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9"/>
      <c r="S66" s="9"/>
      <c r="T66" s="9"/>
      <c r="U66" s="9"/>
      <c r="V66" s="9"/>
      <c r="W66" s="9"/>
      <c r="X66" s="9"/>
      <c r="Y66" s="9"/>
      <c r="Z66" s="62"/>
      <c r="AA66" s="62"/>
      <c r="AB66" s="23"/>
      <c r="AC66" s="23"/>
    </row>
    <row r="67" spans="1:29" ht="15.75">
      <c r="A67" s="22"/>
      <c r="B67" s="22"/>
      <c r="C67" s="30"/>
      <c r="D67" s="29"/>
      <c r="E67" s="29"/>
      <c r="F67" s="29"/>
      <c r="G67" s="3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9"/>
      <c r="S67" s="9"/>
      <c r="T67" s="9"/>
      <c r="U67" s="9"/>
      <c r="V67" s="9"/>
      <c r="W67" s="9"/>
      <c r="X67" s="9"/>
      <c r="Y67" s="9"/>
      <c r="Z67" s="62"/>
      <c r="AA67" s="62"/>
      <c r="AB67" s="23"/>
      <c r="AC67" s="23"/>
    </row>
    <row r="68" spans="1:29" ht="15.75">
      <c r="A68" s="22"/>
      <c r="B68" s="22"/>
      <c r="C68" s="29"/>
      <c r="D68" s="29"/>
      <c r="E68" s="29"/>
      <c r="F68" s="29"/>
      <c r="G68" s="31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9"/>
      <c r="S68" s="9"/>
      <c r="T68" s="9"/>
      <c r="U68" s="9"/>
      <c r="V68" s="9"/>
      <c r="W68" s="9"/>
      <c r="X68" s="9"/>
      <c r="Y68" s="9"/>
      <c r="Z68" s="62"/>
      <c r="AA68" s="62"/>
      <c r="AB68" s="23"/>
      <c r="AC68" s="23"/>
    </row>
    <row r="69" spans="1:29" ht="15.75">
      <c r="A69" s="22"/>
      <c r="B69" s="22"/>
      <c r="C69" s="29"/>
      <c r="D69" s="29"/>
      <c r="E69" s="29"/>
      <c r="F69" s="29"/>
      <c r="G69" s="31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9"/>
      <c r="S69" s="9"/>
      <c r="T69" s="9"/>
      <c r="U69" s="9"/>
      <c r="V69" s="9"/>
      <c r="W69" s="9"/>
      <c r="X69" s="9"/>
      <c r="Y69" s="9"/>
      <c r="Z69" s="62"/>
      <c r="AA69" s="62"/>
      <c r="AB69" s="23"/>
      <c r="AC69" s="23"/>
    </row>
    <row r="70" spans="1:27" ht="15.75">
      <c r="A70" s="22"/>
      <c r="B70" s="22"/>
      <c r="C70" s="29"/>
      <c r="D70" s="29"/>
      <c r="E70" s="29"/>
      <c r="F70" s="29"/>
      <c r="G70" s="31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9"/>
      <c r="S70" s="9"/>
      <c r="T70" s="9"/>
      <c r="U70" s="9"/>
      <c r="V70" s="9"/>
      <c r="W70" s="9"/>
      <c r="X70" s="9"/>
      <c r="Y70" s="9"/>
      <c r="Z70" s="62"/>
      <c r="AA70" s="62"/>
    </row>
    <row r="71" spans="1:27" ht="15.75">
      <c r="A71" s="22"/>
      <c r="B71" s="22"/>
      <c r="C71" s="30"/>
      <c r="D71" s="29"/>
      <c r="E71" s="29"/>
      <c r="F71" s="29"/>
      <c r="G71" s="31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9"/>
      <c r="S71" s="9"/>
      <c r="T71" s="9"/>
      <c r="U71" s="9"/>
      <c r="V71" s="9"/>
      <c r="W71" s="9"/>
      <c r="X71" s="9"/>
      <c r="Y71" s="9"/>
      <c r="Z71" s="62"/>
      <c r="AA71" s="62"/>
    </row>
    <row r="72" spans="1:27" ht="15.75">
      <c r="A72" s="22"/>
      <c r="B72" s="22"/>
      <c r="C72" s="30"/>
      <c r="D72" s="29"/>
      <c r="E72" s="29"/>
      <c r="F72" s="29"/>
      <c r="G72" s="31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9"/>
      <c r="S72" s="9"/>
      <c r="T72" s="9"/>
      <c r="U72" s="9"/>
      <c r="V72" s="9"/>
      <c r="W72" s="9"/>
      <c r="X72" s="9"/>
      <c r="Y72" s="9"/>
      <c r="Z72" s="62"/>
      <c r="AA72" s="62"/>
    </row>
    <row r="73" spans="1:27" ht="15.75">
      <c r="A73" s="22"/>
      <c r="B73" s="22"/>
      <c r="C73" s="30"/>
      <c r="D73" s="29"/>
      <c r="E73" s="29"/>
      <c r="F73" s="29"/>
      <c r="G73" s="31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9"/>
      <c r="S73" s="9"/>
      <c r="T73" s="9"/>
      <c r="U73" s="9"/>
      <c r="V73" s="9"/>
      <c r="W73" s="9"/>
      <c r="X73" s="9"/>
      <c r="Y73" s="9"/>
      <c r="Z73" s="62"/>
      <c r="AA73" s="62"/>
    </row>
    <row r="74" spans="1:27" ht="15.75">
      <c r="A74" s="22"/>
      <c r="B74" s="22"/>
      <c r="C74" s="30"/>
      <c r="D74" s="29"/>
      <c r="E74" s="29"/>
      <c r="F74" s="29"/>
      <c r="G74" s="31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9"/>
      <c r="S74" s="9"/>
      <c r="T74" s="9"/>
      <c r="U74" s="9"/>
      <c r="V74" s="9"/>
      <c r="W74" s="9"/>
      <c r="X74" s="9"/>
      <c r="Y74" s="9"/>
      <c r="Z74" s="62"/>
      <c r="AA74" s="62"/>
    </row>
    <row r="75" spans="1:27" ht="15.75">
      <c r="A75" s="22"/>
      <c r="B75" s="22"/>
      <c r="C75" s="30"/>
      <c r="D75" s="29"/>
      <c r="E75" s="29"/>
      <c r="F75" s="29"/>
      <c r="G75" s="31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9"/>
      <c r="S75" s="9"/>
      <c r="T75" s="9"/>
      <c r="U75" s="9"/>
      <c r="V75" s="9"/>
      <c r="W75" s="9"/>
      <c r="X75" s="9"/>
      <c r="Y75" s="9"/>
      <c r="Z75" s="62"/>
      <c r="AA75" s="62"/>
    </row>
    <row r="76" spans="1:27" ht="15.75">
      <c r="A76" s="22"/>
      <c r="B76" s="22"/>
      <c r="C76" s="30"/>
      <c r="D76" s="29"/>
      <c r="E76" s="29"/>
      <c r="F76" s="29"/>
      <c r="G76" s="31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9"/>
      <c r="S76" s="9"/>
      <c r="T76" s="9"/>
      <c r="U76" s="9"/>
      <c r="V76" s="9"/>
      <c r="W76" s="9"/>
      <c r="X76" s="9"/>
      <c r="Y76" s="9"/>
      <c r="Z76" s="62"/>
      <c r="AA76" s="62"/>
    </row>
    <row r="77" spans="1:27" ht="15.75">
      <c r="A77" s="22"/>
      <c r="B77" s="22"/>
      <c r="C77" s="30"/>
      <c r="D77" s="29"/>
      <c r="E77" s="29"/>
      <c r="F77" s="29"/>
      <c r="G77" s="31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9"/>
      <c r="S77" s="9"/>
      <c r="T77" s="9"/>
      <c r="U77" s="9"/>
      <c r="V77" s="9"/>
      <c r="W77" s="9"/>
      <c r="X77" s="9"/>
      <c r="Y77" s="9"/>
      <c r="Z77" s="62"/>
      <c r="AA77" s="62"/>
    </row>
    <row r="78" spans="1:27" ht="15.75">
      <c r="A78" s="22"/>
      <c r="B78" s="22"/>
      <c r="C78" s="30"/>
      <c r="D78" s="29"/>
      <c r="E78" s="29"/>
      <c r="F78" s="29"/>
      <c r="G78" s="31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9"/>
      <c r="S78" s="9"/>
      <c r="T78" s="9"/>
      <c r="U78" s="9"/>
      <c r="V78" s="9"/>
      <c r="W78" s="9"/>
      <c r="X78" s="9"/>
      <c r="Y78" s="9"/>
      <c r="Z78" s="62"/>
      <c r="AA78" s="62"/>
    </row>
    <row r="79" spans="1:27" ht="15.75">
      <c r="A79" s="22"/>
      <c r="B79" s="22"/>
      <c r="C79" s="30"/>
      <c r="D79" s="29"/>
      <c r="E79" s="29"/>
      <c r="F79" s="29"/>
      <c r="G79" s="31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9"/>
      <c r="S79" s="9"/>
      <c r="T79" s="9"/>
      <c r="U79" s="9"/>
      <c r="V79" s="9"/>
      <c r="W79" s="9"/>
      <c r="X79" s="9"/>
      <c r="Y79" s="9"/>
      <c r="Z79" s="62"/>
      <c r="AA79" s="62"/>
    </row>
    <row r="80" spans="1:27" ht="15.75">
      <c r="A80" s="22"/>
      <c r="B80" s="22"/>
      <c r="C80" s="30"/>
      <c r="D80" s="29"/>
      <c r="E80" s="30"/>
      <c r="F80" s="29"/>
      <c r="G80" s="31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9"/>
      <c r="S80" s="9"/>
      <c r="T80" s="9"/>
      <c r="U80" s="9"/>
      <c r="V80" s="9"/>
      <c r="W80" s="9"/>
      <c r="X80" s="9"/>
      <c r="Y80" s="9"/>
      <c r="Z80" s="62"/>
      <c r="AA80" s="62"/>
    </row>
    <row r="81" spans="1:27" ht="15.75">
      <c r="A81" s="22"/>
      <c r="B81" s="22"/>
      <c r="C81" s="30"/>
      <c r="D81" s="29"/>
      <c r="E81" s="30"/>
      <c r="F81" s="29"/>
      <c r="G81" s="31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9"/>
      <c r="S81" s="9"/>
      <c r="T81" s="9"/>
      <c r="U81" s="9"/>
      <c r="V81" s="9"/>
      <c r="W81" s="9"/>
      <c r="X81" s="9"/>
      <c r="Y81" s="9"/>
      <c r="Z81" s="62"/>
      <c r="AA81" s="62"/>
    </row>
    <row r="82" spans="1:27" ht="15.75">
      <c r="A82" s="22"/>
      <c r="B82" s="22"/>
      <c r="C82" s="30"/>
      <c r="D82" s="29"/>
      <c r="E82" s="30"/>
      <c r="F82" s="29"/>
      <c r="G82" s="3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9"/>
      <c r="S82" s="9"/>
      <c r="T82" s="9"/>
      <c r="U82" s="9"/>
      <c r="V82" s="9"/>
      <c r="W82" s="9"/>
      <c r="X82" s="9"/>
      <c r="Y82" s="9"/>
      <c r="Z82" s="62"/>
      <c r="AA82" s="62"/>
    </row>
    <row r="83" spans="1:27" ht="15.75">
      <c r="A83" s="22"/>
      <c r="B83" s="22"/>
      <c r="C83" s="30"/>
      <c r="D83" s="29"/>
      <c r="E83" s="29"/>
      <c r="F83" s="29"/>
      <c r="G83" s="3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9"/>
      <c r="S83" s="9"/>
      <c r="T83" s="9"/>
      <c r="U83" s="9"/>
      <c r="V83" s="9"/>
      <c r="W83" s="9"/>
      <c r="X83" s="9"/>
      <c r="Y83" s="9"/>
      <c r="Z83" s="62"/>
      <c r="AA83" s="62"/>
    </row>
    <row r="84" spans="1:27" ht="15.75">
      <c r="A84" s="22"/>
      <c r="B84" s="22"/>
      <c r="C84" s="30"/>
      <c r="D84" s="29"/>
      <c r="E84" s="29"/>
      <c r="F84" s="29"/>
      <c r="G84" s="31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9"/>
      <c r="S84" s="9"/>
      <c r="T84" s="9"/>
      <c r="U84" s="9"/>
      <c r="V84" s="9"/>
      <c r="W84" s="9"/>
      <c r="X84" s="9"/>
      <c r="Y84" s="9"/>
      <c r="Z84" s="62"/>
      <c r="AA84" s="62"/>
    </row>
    <row r="85" spans="1:27" ht="15.75">
      <c r="A85" s="22"/>
      <c r="B85" s="22"/>
      <c r="C85" s="30"/>
      <c r="D85" s="29"/>
      <c r="E85" s="29"/>
      <c r="F85" s="29"/>
      <c r="G85" s="31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9"/>
      <c r="S85" s="9"/>
      <c r="T85" s="9"/>
      <c r="U85" s="9"/>
      <c r="V85" s="9"/>
      <c r="W85" s="9"/>
      <c r="X85" s="9"/>
      <c r="Y85" s="9"/>
      <c r="Z85" s="62"/>
      <c r="AA85" s="62"/>
    </row>
    <row r="86" spans="1:27" ht="15.75">
      <c r="A86" s="22"/>
      <c r="B86" s="22"/>
      <c r="C86" s="29"/>
      <c r="D86" s="29"/>
      <c r="E86" s="29"/>
      <c r="F86" s="29"/>
      <c r="G86" s="3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9"/>
      <c r="S86" s="9"/>
      <c r="T86" s="9"/>
      <c r="U86" s="9"/>
      <c r="V86" s="9"/>
      <c r="W86" s="9"/>
      <c r="X86" s="9"/>
      <c r="Y86" s="9"/>
      <c r="Z86" s="62"/>
      <c r="AA86" s="62"/>
    </row>
    <row r="87" spans="1:27" ht="15.75">
      <c r="A87" s="22"/>
      <c r="B87" s="22"/>
      <c r="C87" s="29"/>
      <c r="D87" s="29"/>
      <c r="E87" s="29"/>
      <c r="F87" s="29"/>
      <c r="G87" s="31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9"/>
      <c r="S87" s="9"/>
      <c r="T87" s="9"/>
      <c r="U87" s="9"/>
      <c r="V87" s="9"/>
      <c r="W87" s="9"/>
      <c r="X87" s="9"/>
      <c r="Y87" s="9"/>
      <c r="Z87" s="62"/>
      <c r="AA87" s="62"/>
    </row>
    <row r="88" spans="1:27" ht="15.75">
      <c r="A88" s="22"/>
      <c r="B88" s="22"/>
      <c r="C88" s="29"/>
      <c r="D88" s="29"/>
      <c r="E88" s="29"/>
      <c r="F88" s="29"/>
      <c r="G88" s="31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9"/>
      <c r="S88" s="9"/>
      <c r="T88" s="9"/>
      <c r="U88" s="9"/>
      <c r="V88" s="9"/>
      <c r="W88" s="9"/>
      <c r="X88" s="9"/>
      <c r="Y88" s="9"/>
      <c r="Z88" s="62"/>
      <c r="AA88" s="62"/>
    </row>
    <row r="89" spans="1:27" ht="15.75">
      <c r="A89" s="22"/>
      <c r="B89" s="22"/>
      <c r="C89" s="30"/>
      <c r="D89" s="29"/>
      <c r="E89" s="29"/>
      <c r="F89" s="29"/>
      <c r="G89" s="31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9"/>
      <c r="S89" s="9"/>
      <c r="T89" s="9"/>
      <c r="U89" s="9"/>
      <c r="V89" s="9"/>
      <c r="W89" s="9"/>
      <c r="X89" s="9"/>
      <c r="Y89" s="9"/>
      <c r="Z89" s="62"/>
      <c r="AA89" s="62"/>
    </row>
    <row r="90" spans="1:27" ht="15.75">
      <c r="A90" s="22"/>
      <c r="B90" s="22"/>
      <c r="C90" s="30"/>
      <c r="D90" s="29"/>
      <c r="E90" s="29"/>
      <c r="F90" s="29"/>
      <c r="G90" s="31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9"/>
      <c r="S90" s="9"/>
      <c r="T90" s="9"/>
      <c r="U90" s="9"/>
      <c r="V90" s="9"/>
      <c r="W90" s="9"/>
      <c r="X90" s="9"/>
      <c r="Y90" s="9"/>
      <c r="Z90" s="62"/>
      <c r="AA90" s="62"/>
    </row>
    <row r="91" spans="1:27" ht="15.75">
      <c r="A91" s="22"/>
      <c r="B91" s="22"/>
      <c r="C91" s="30"/>
      <c r="D91" s="29"/>
      <c r="E91" s="29"/>
      <c r="F91" s="29"/>
      <c r="G91" s="31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9"/>
      <c r="S91" s="9"/>
      <c r="T91" s="9"/>
      <c r="U91" s="9"/>
      <c r="V91" s="9"/>
      <c r="W91" s="9"/>
      <c r="X91" s="9"/>
      <c r="Y91" s="9"/>
      <c r="Z91" s="62"/>
      <c r="AA91" s="62"/>
    </row>
    <row r="92" spans="1:27" ht="15.75">
      <c r="A92" s="22"/>
      <c r="B92" s="22"/>
      <c r="C92" s="30"/>
      <c r="D92" s="29"/>
      <c r="E92" s="29"/>
      <c r="F92" s="29"/>
      <c r="G92" s="31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9"/>
      <c r="S92" s="9"/>
      <c r="T92" s="9"/>
      <c r="U92" s="9"/>
      <c r="V92" s="9"/>
      <c r="W92" s="9"/>
      <c r="X92" s="9"/>
      <c r="Y92" s="9"/>
      <c r="Z92" s="62"/>
      <c r="AA92" s="62"/>
    </row>
    <row r="93" spans="1:27" ht="15.75">
      <c r="A93" s="9"/>
      <c r="B93" s="34"/>
      <c r="C93" s="35"/>
      <c r="D93" s="34"/>
      <c r="E93" s="9"/>
      <c r="F93" s="9"/>
      <c r="G93" s="9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9"/>
      <c r="S93" s="9"/>
      <c r="T93" s="9"/>
      <c r="U93" s="9"/>
      <c r="V93" s="9"/>
      <c r="W93" s="9"/>
      <c r="X93" s="9"/>
      <c r="Y93" s="9"/>
      <c r="Z93" s="62"/>
      <c r="AA93" s="62"/>
    </row>
    <row r="94" spans="1:27" ht="15.75">
      <c r="A94" s="9"/>
      <c r="B94" s="9"/>
      <c r="C94" s="9"/>
      <c r="D94" s="9"/>
      <c r="E94" s="9"/>
      <c r="F94" s="9"/>
      <c r="G94" s="9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9"/>
      <c r="S94" s="9"/>
      <c r="T94" s="9"/>
      <c r="U94" s="9"/>
      <c r="V94" s="9"/>
      <c r="W94" s="9"/>
      <c r="X94" s="9"/>
      <c r="Y94" s="9"/>
      <c r="Z94" s="62"/>
      <c r="AA94" s="62"/>
    </row>
    <row r="95" spans="1:28" ht="15.75">
      <c r="A95" s="9"/>
      <c r="B95" s="9"/>
      <c r="C95" s="9"/>
      <c r="D95" s="9"/>
      <c r="E95" s="9"/>
      <c r="F95" s="9"/>
      <c r="G95" s="9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9"/>
      <c r="S95" s="9"/>
      <c r="T95" s="9"/>
      <c r="U95" s="9"/>
      <c r="V95" s="9"/>
      <c r="W95" s="9"/>
      <c r="X95" s="9"/>
      <c r="Y95" s="9"/>
      <c r="Z95" s="62"/>
      <c r="AA95" s="62"/>
      <c r="AB95" s="23"/>
    </row>
    <row r="96" spans="1:27" ht="15.75">
      <c r="A96" s="9"/>
      <c r="B96" s="9"/>
      <c r="C96" s="9"/>
      <c r="D96" s="9"/>
      <c r="E96" s="9"/>
      <c r="F96" s="9"/>
      <c r="G96" s="9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9"/>
      <c r="S96" s="9"/>
      <c r="T96" s="9"/>
      <c r="U96" s="9"/>
      <c r="V96" s="9"/>
      <c r="W96" s="9"/>
      <c r="X96" s="9"/>
      <c r="Y96" s="9"/>
      <c r="Z96" s="62"/>
      <c r="AA96" s="62"/>
    </row>
    <row r="97" spans="8:27" s="9" customFormat="1" ht="15.75">
      <c r="H97" s="46"/>
      <c r="I97" s="46"/>
      <c r="J97" s="46"/>
      <c r="K97" s="46"/>
      <c r="L97" s="46"/>
      <c r="M97" s="46"/>
      <c r="N97" s="46"/>
      <c r="O97" s="46"/>
      <c r="P97" s="46"/>
      <c r="Q97" s="46"/>
      <c r="Z97" s="62"/>
      <c r="AA97" s="62"/>
    </row>
    <row r="98" spans="8:27" s="9" customFormat="1" ht="15" customHeight="1">
      <c r="H98" s="46"/>
      <c r="I98" s="46"/>
      <c r="J98" s="46"/>
      <c r="K98" s="46"/>
      <c r="L98" s="46"/>
      <c r="M98" s="46"/>
      <c r="N98" s="46"/>
      <c r="O98" s="46"/>
      <c r="P98" s="46"/>
      <c r="Q98" s="46"/>
      <c r="Z98" s="62"/>
      <c r="AA98" s="62"/>
    </row>
    <row r="99" spans="8:27" s="9" customFormat="1" ht="14.25" customHeight="1">
      <c r="H99" s="46"/>
      <c r="I99" s="46"/>
      <c r="J99" s="46"/>
      <c r="K99" s="46"/>
      <c r="L99" s="46"/>
      <c r="M99" s="46"/>
      <c r="N99" s="46"/>
      <c r="O99" s="46"/>
      <c r="P99" s="46"/>
      <c r="Q99" s="46"/>
      <c r="Z99" s="62"/>
      <c r="AA99" s="62"/>
    </row>
    <row r="100" spans="8:27" s="9" customFormat="1" ht="14.25" customHeight="1"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Z100" s="62"/>
      <c r="AA100" s="62"/>
    </row>
    <row r="101" spans="8:27" s="9" customFormat="1" ht="15.75"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Z101" s="62"/>
      <c r="AA101" s="62"/>
    </row>
    <row r="102" spans="8:27" s="9" customFormat="1" ht="14.25" customHeight="1"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Z102" s="62"/>
      <c r="AA102" s="62"/>
    </row>
  </sheetData>
  <mergeCells count="3">
    <mergeCell ref="AC2:AF2"/>
    <mergeCell ref="AJ2:AO2"/>
    <mergeCell ref="B2:E2"/>
  </mergeCells>
  <printOptions/>
  <pageMargins left="0.68" right="0.54" top="0.63" bottom="0.68" header="0.5" footer="0.5"/>
  <pageSetup fitToHeight="1" fitToWidth="1" horizontalDpi="300" verticalDpi="300" orientation="portrait" paperSize="9" scale="86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9.7109375" style="2" bestFit="1" customWidth="1"/>
    <col min="2" max="8" width="7.8515625" style="2" customWidth="1"/>
    <col min="9" max="9" width="4.00390625" style="2" customWidth="1"/>
    <col min="10" max="11" width="7.57421875" style="2" customWidth="1"/>
    <col min="12" max="16" width="7.57421875" style="1" customWidth="1"/>
    <col min="17" max="17" width="4.140625" style="1" bestFit="1" customWidth="1"/>
    <col min="18" max="18" width="3.140625" style="1" bestFit="1" customWidth="1"/>
    <col min="19" max="19" width="3.28125" style="1" bestFit="1" customWidth="1"/>
    <col min="20" max="20" width="9.7109375" style="1" customWidth="1"/>
    <col min="21" max="23" width="9.7109375" style="67" customWidth="1"/>
    <col min="24" max="16384" width="9.7109375" style="1" customWidth="1"/>
  </cols>
  <sheetData>
    <row r="1" spans="1:19" ht="15.75">
      <c r="A1" s="37"/>
      <c r="B1" s="42"/>
      <c r="C1" s="42"/>
      <c r="D1" s="42"/>
      <c r="E1" s="42"/>
      <c r="F1" s="42"/>
      <c r="G1" s="42"/>
      <c r="H1" s="42"/>
      <c r="I1" s="36"/>
      <c r="J1" s="17"/>
      <c r="K1" s="17"/>
      <c r="L1" s="17"/>
      <c r="M1" s="17"/>
      <c r="N1" s="17"/>
      <c r="O1" s="17"/>
      <c r="P1" s="17"/>
      <c r="Q1" s="105"/>
      <c r="R1" s="105"/>
      <c r="S1" s="66"/>
    </row>
    <row r="2" spans="1:19" ht="15.75">
      <c r="A2" s="37" t="s">
        <v>67</v>
      </c>
      <c r="B2" s="108" t="s">
        <v>53</v>
      </c>
      <c r="C2" s="111"/>
      <c r="D2" s="111"/>
      <c r="E2" s="111"/>
      <c r="F2" s="38">
        <f ca="1">NOW()</f>
        <v>40561.46834432871</v>
      </c>
      <c r="G2" s="14" t="s">
        <v>34</v>
      </c>
      <c r="H2" s="15">
        <v>4</v>
      </c>
      <c r="I2" s="108" t="s">
        <v>15</v>
      </c>
      <c r="J2" s="109"/>
      <c r="K2" s="109"/>
      <c r="L2" s="109"/>
      <c r="M2" s="109"/>
      <c r="N2" s="109"/>
      <c r="O2" s="17"/>
      <c r="P2" s="17"/>
      <c r="Q2" s="112">
        <v>1</v>
      </c>
      <c r="R2" s="113"/>
      <c r="S2" s="106">
        <v>2</v>
      </c>
    </row>
    <row r="3" spans="1:19" ht="15.75">
      <c r="A3" s="42"/>
      <c r="B3" s="42"/>
      <c r="C3" s="42"/>
      <c r="D3" s="42"/>
      <c r="E3" s="42"/>
      <c r="F3" s="42"/>
      <c r="G3" s="42"/>
      <c r="H3" s="42"/>
      <c r="I3" s="18" t="s">
        <v>36</v>
      </c>
      <c r="J3" s="18" t="s">
        <v>28</v>
      </c>
      <c r="K3" s="18" t="s">
        <v>29</v>
      </c>
      <c r="L3" s="18" t="s">
        <v>30</v>
      </c>
      <c r="M3" s="18" t="s">
        <v>31</v>
      </c>
      <c r="N3" s="18" t="s">
        <v>32</v>
      </c>
      <c r="O3" s="18" t="s">
        <v>45</v>
      </c>
      <c r="P3" s="18" t="s">
        <v>46</v>
      </c>
      <c r="Q3" s="114"/>
      <c r="R3" s="115"/>
      <c r="S3" s="107">
        <v>3</v>
      </c>
    </row>
    <row r="4" spans="1:19" ht="15.75">
      <c r="A4" s="19" t="s">
        <v>14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3"/>
      <c r="I4" s="21"/>
      <c r="J4" s="4" t="s">
        <v>8</v>
      </c>
      <c r="K4" s="4" t="s">
        <v>23</v>
      </c>
      <c r="L4" s="4" t="s">
        <v>24</v>
      </c>
      <c r="M4" s="4" t="s">
        <v>8</v>
      </c>
      <c r="N4" s="4" t="s">
        <v>68</v>
      </c>
      <c r="O4" s="4" t="s">
        <v>69</v>
      </c>
      <c r="P4" s="4" t="s">
        <v>25</v>
      </c>
      <c r="Q4" s="60" t="s">
        <v>26</v>
      </c>
      <c r="R4" s="60" t="s">
        <v>11</v>
      </c>
      <c r="S4" s="60" t="s">
        <v>70</v>
      </c>
    </row>
    <row r="5" spans="1:19" ht="15.75">
      <c r="A5" s="41"/>
      <c r="B5" s="5" t="s">
        <v>22</v>
      </c>
      <c r="C5" s="5" t="s">
        <v>8</v>
      </c>
      <c r="D5" s="5" t="s">
        <v>22</v>
      </c>
      <c r="E5" s="5" t="s">
        <v>5</v>
      </c>
      <c r="F5" s="5" t="s">
        <v>8</v>
      </c>
      <c r="G5" s="5" t="s">
        <v>8</v>
      </c>
      <c r="H5" s="44"/>
      <c r="I5" s="4"/>
      <c r="J5" s="5" t="s">
        <v>5</v>
      </c>
      <c r="K5" s="5" t="s">
        <v>6</v>
      </c>
      <c r="L5" s="5" t="s">
        <v>8</v>
      </c>
      <c r="M5" s="5" t="s">
        <v>5</v>
      </c>
      <c r="N5" s="5" t="s">
        <v>6</v>
      </c>
      <c r="O5" s="5" t="s">
        <v>6</v>
      </c>
      <c r="P5" s="5" t="s">
        <v>5</v>
      </c>
      <c r="Q5" s="60" t="s">
        <v>5</v>
      </c>
      <c r="R5" s="60" t="s">
        <v>5</v>
      </c>
      <c r="S5" s="60" t="s">
        <v>5</v>
      </c>
    </row>
    <row r="6" spans="1:19" ht="15.75">
      <c r="A6" s="5">
        <v>1</v>
      </c>
      <c r="B6" s="24">
        <f aca="true" t="shared" si="0" ref="B6:B50">ROUND(2+A6/20+(-1)^A6*0.15,1)</f>
        <v>1.9</v>
      </c>
      <c r="C6" s="24">
        <f aca="true" t="shared" si="1" ref="C6:C50">ROUND(6+A6/10+(-1)^A6*0.1,1)</f>
        <v>6</v>
      </c>
      <c r="D6" s="24">
        <f aca="true" t="shared" si="2" ref="D6:D50">ROUND(4+A6/10+(-1)^A6*0.2,1)</f>
        <v>3.9</v>
      </c>
      <c r="E6" s="24">
        <v>10</v>
      </c>
      <c r="F6" s="24">
        <f aca="true" t="shared" si="3" ref="F6:F50">ROUND(10+A6/2+(-1)^A6*2.5,0)</f>
        <v>8</v>
      </c>
      <c r="G6" s="5">
        <f aca="true" t="shared" si="4" ref="G6:G50">ROUND(F6*1.25,0)</f>
        <v>10</v>
      </c>
      <c r="H6" s="44"/>
      <c r="I6" s="24"/>
      <c r="J6" s="25">
        <f aca="true" t="shared" si="5" ref="J6:J50">0.5*B6*C6^2</f>
        <v>34.199999999999996</v>
      </c>
      <c r="K6" s="25">
        <f aca="true" t="shared" si="6" ref="K6:K50">B6*C6</f>
        <v>11.399999999999999</v>
      </c>
      <c r="L6" s="26">
        <f aca="true" t="shared" si="7" ref="L6:L50">12/D6</f>
        <v>3.076923076923077</v>
      </c>
      <c r="M6" s="25">
        <f>0.5*D6*L6^2</f>
        <v>18.461538461538463</v>
      </c>
      <c r="N6" s="58">
        <f>opgave!$AC$38*E6/opgave!$AB$41</f>
        <v>0.33333333333333326</v>
      </c>
      <c r="O6" s="58">
        <f>opgave!$AC$40*E6/opgave!$AB$41</f>
        <v>0.6666666666666665</v>
      </c>
      <c r="P6" s="21">
        <f>Q6+R6+S6</f>
        <v>76</v>
      </c>
      <c r="Q6" s="60">
        <f>opgave!$AE$37*F6</f>
        <v>64</v>
      </c>
      <c r="R6" s="60">
        <f>0.5*(opgave!$AE$37-opgave!$AE$39)*(G6-F6)</f>
        <v>4</v>
      </c>
      <c r="S6" s="60">
        <f>opgave!$AE$39*(G6-F6)</f>
        <v>8</v>
      </c>
    </row>
    <row r="7" spans="1:19" ht="15.75">
      <c r="A7" s="5">
        <v>2</v>
      </c>
      <c r="B7" s="24">
        <f t="shared" si="0"/>
        <v>2.3</v>
      </c>
      <c r="C7" s="24">
        <f t="shared" si="1"/>
        <v>6.3</v>
      </c>
      <c r="D7" s="24">
        <f t="shared" si="2"/>
        <v>4.4</v>
      </c>
      <c r="E7" s="24">
        <v>20</v>
      </c>
      <c r="F7" s="27">
        <f t="shared" si="3"/>
        <v>14</v>
      </c>
      <c r="G7" s="5">
        <f t="shared" si="4"/>
        <v>18</v>
      </c>
      <c r="H7" s="44"/>
      <c r="I7" s="24"/>
      <c r="J7" s="25">
        <f t="shared" si="5"/>
        <v>45.643499999999996</v>
      </c>
      <c r="K7" s="25">
        <f t="shared" si="6"/>
        <v>14.489999999999998</v>
      </c>
      <c r="L7" s="26">
        <f t="shared" si="7"/>
        <v>2.727272727272727</v>
      </c>
      <c r="M7" s="25">
        <f aca="true" t="shared" si="8" ref="M7:M50">0.5*D7*L7^2</f>
        <v>16.363636363636363</v>
      </c>
      <c r="N7" s="58">
        <f>opgave!$AC$38*E7/opgave!$AB$41</f>
        <v>0.6666666666666665</v>
      </c>
      <c r="O7" s="26">
        <f>opgave!$AC$40*E7/opgave!$AB$41</f>
        <v>1.333333333333333</v>
      </c>
      <c r="P7" s="21">
        <f aca="true" t="shared" si="9" ref="P7:P50">Q7+R7+S7</f>
        <v>136</v>
      </c>
      <c r="Q7" s="60">
        <f>opgave!$AE$37*F7</f>
        <v>112</v>
      </c>
      <c r="R7" s="60">
        <f>0.5*(opgave!$AE$37-opgave!$AE$39)*(G7-F7)</f>
        <v>8</v>
      </c>
      <c r="S7" s="60">
        <f>opgave!$AE$39*(G7-F7)</f>
        <v>16</v>
      </c>
    </row>
    <row r="8" spans="1:19" ht="21.75" customHeight="1">
      <c r="A8" s="5">
        <v>3</v>
      </c>
      <c r="B8" s="24">
        <f t="shared" si="0"/>
        <v>2</v>
      </c>
      <c r="C8" s="24">
        <f t="shared" si="1"/>
        <v>6.2</v>
      </c>
      <c r="D8" s="24">
        <f t="shared" si="2"/>
        <v>4.1</v>
      </c>
      <c r="E8" s="24">
        <v>50</v>
      </c>
      <c r="F8" s="24">
        <f t="shared" si="3"/>
        <v>9</v>
      </c>
      <c r="G8" s="5">
        <f t="shared" si="4"/>
        <v>11</v>
      </c>
      <c r="H8" s="44"/>
      <c r="I8" s="24"/>
      <c r="J8" s="25">
        <f t="shared" si="5"/>
        <v>38.440000000000005</v>
      </c>
      <c r="K8" s="25">
        <f t="shared" si="6"/>
        <v>12.4</v>
      </c>
      <c r="L8" s="26">
        <f t="shared" si="7"/>
        <v>2.9268292682926833</v>
      </c>
      <c r="M8" s="25">
        <f t="shared" si="8"/>
        <v>17.5609756097561</v>
      </c>
      <c r="N8" s="26">
        <f>opgave!$AC$38*E8/opgave!$AB$41</f>
        <v>1.6666666666666665</v>
      </c>
      <c r="O8" s="26">
        <f>opgave!$AC$40*E8/opgave!$AB$41</f>
        <v>3.333333333333333</v>
      </c>
      <c r="P8" s="21">
        <f t="shared" si="9"/>
        <v>84</v>
      </c>
      <c r="Q8" s="60">
        <f>opgave!$AE$37*F8</f>
        <v>72</v>
      </c>
      <c r="R8" s="60">
        <f>0.5*(opgave!$AE$37-opgave!$AE$39)*(G8-F8)</f>
        <v>4</v>
      </c>
      <c r="S8" s="60">
        <f>opgave!$AE$39*(G8-F8)</f>
        <v>8</v>
      </c>
    </row>
    <row r="9" spans="1:19" ht="15.75" customHeight="1">
      <c r="A9" s="5">
        <v>4</v>
      </c>
      <c r="B9" s="24">
        <f t="shared" si="0"/>
        <v>2.4</v>
      </c>
      <c r="C9" s="24">
        <f t="shared" si="1"/>
        <v>6.5</v>
      </c>
      <c r="D9" s="24">
        <f t="shared" si="2"/>
        <v>4.6</v>
      </c>
      <c r="E9" s="5">
        <v>100</v>
      </c>
      <c r="F9" s="27">
        <f t="shared" si="3"/>
        <v>15</v>
      </c>
      <c r="G9" s="5">
        <f t="shared" si="4"/>
        <v>19</v>
      </c>
      <c r="H9" s="44"/>
      <c r="I9" s="24"/>
      <c r="J9" s="25">
        <f t="shared" si="5"/>
        <v>50.699999999999996</v>
      </c>
      <c r="K9" s="25">
        <f t="shared" si="6"/>
        <v>15.6</v>
      </c>
      <c r="L9" s="26">
        <f t="shared" si="7"/>
        <v>2.608695652173913</v>
      </c>
      <c r="M9" s="25">
        <f t="shared" si="8"/>
        <v>15.652173913043477</v>
      </c>
      <c r="N9" s="26">
        <f>opgave!$AC$38*E9/opgave!$AB$41</f>
        <v>3.333333333333333</v>
      </c>
      <c r="O9" s="26">
        <f>opgave!$AC$40*E9/opgave!$AB$41</f>
        <v>6.666666666666666</v>
      </c>
      <c r="P9" s="21">
        <f t="shared" si="9"/>
        <v>144</v>
      </c>
      <c r="Q9" s="60">
        <f>opgave!$AE$37*F9</f>
        <v>120</v>
      </c>
      <c r="R9" s="60">
        <f>0.5*(opgave!$AE$37-opgave!$AE$39)*(G9-F9)</f>
        <v>8</v>
      </c>
      <c r="S9" s="60">
        <f>opgave!$AE$39*(G9-F9)</f>
        <v>16</v>
      </c>
    </row>
    <row r="10" spans="1:19" ht="21.75" customHeight="1">
      <c r="A10" s="5">
        <v>5</v>
      </c>
      <c r="B10" s="24">
        <f t="shared" si="0"/>
        <v>2.1</v>
      </c>
      <c r="C10" s="24">
        <f t="shared" si="1"/>
        <v>6.4</v>
      </c>
      <c r="D10" s="24">
        <f t="shared" si="2"/>
        <v>4.3</v>
      </c>
      <c r="E10" s="5">
        <v>200</v>
      </c>
      <c r="F10" s="27">
        <f t="shared" si="3"/>
        <v>10</v>
      </c>
      <c r="G10" s="5">
        <f t="shared" si="4"/>
        <v>13</v>
      </c>
      <c r="H10" s="44"/>
      <c r="I10" s="24"/>
      <c r="J10" s="25">
        <f t="shared" si="5"/>
        <v>43.00800000000001</v>
      </c>
      <c r="K10" s="25">
        <f t="shared" si="6"/>
        <v>13.440000000000001</v>
      </c>
      <c r="L10" s="26">
        <f t="shared" si="7"/>
        <v>2.7906976744186047</v>
      </c>
      <c r="M10" s="25">
        <f t="shared" si="8"/>
        <v>16.74418604651163</v>
      </c>
      <c r="N10" s="26">
        <f>opgave!$AC$38*E10/opgave!$AB$41</f>
        <v>6.666666666666666</v>
      </c>
      <c r="O10" s="25">
        <f>opgave!$AC$40*E10/opgave!$AB$41</f>
        <v>13.333333333333332</v>
      </c>
      <c r="P10" s="21">
        <f t="shared" si="9"/>
        <v>98</v>
      </c>
      <c r="Q10" s="60">
        <f>opgave!$AE$37*F10</f>
        <v>80</v>
      </c>
      <c r="R10" s="60">
        <f>0.5*(opgave!$AE$37-opgave!$AE$39)*(G10-F10)</f>
        <v>6</v>
      </c>
      <c r="S10" s="60">
        <f>opgave!$AE$39*(G10-F10)</f>
        <v>12</v>
      </c>
    </row>
    <row r="11" spans="1:21" ht="15.75">
      <c r="A11" s="5">
        <v>6</v>
      </c>
      <c r="B11" s="24">
        <f t="shared" si="0"/>
        <v>2.5</v>
      </c>
      <c r="C11" s="24">
        <f t="shared" si="1"/>
        <v>6.7</v>
      </c>
      <c r="D11" s="24">
        <f t="shared" si="2"/>
        <v>4.8</v>
      </c>
      <c r="E11" s="5">
        <v>500</v>
      </c>
      <c r="F11" s="27">
        <f t="shared" si="3"/>
        <v>16</v>
      </c>
      <c r="G11" s="5">
        <f t="shared" si="4"/>
        <v>20</v>
      </c>
      <c r="H11" s="44"/>
      <c r="I11" s="24"/>
      <c r="J11" s="25">
        <f t="shared" si="5"/>
        <v>56.1125</v>
      </c>
      <c r="K11" s="25">
        <f t="shared" si="6"/>
        <v>16.75</v>
      </c>
      <c r="L11" s="26">
        <f t="shared" si="7"/>
        <v>2.5</v>
      </c>
      <c r="M11" s="25">
        <f t="shared" si="8"/>
        <v>15</v>
      </c>
      <c r="N11" s="25">
        <f>opgave!$AC$38*E11/opgave!$AB$41</f>
        <v>16.666666666666664</v>
      </c>
      <c r="O11" s="25">
        <f>opgave!$AC$40*E11/opgave!$AB$41</f>
        <v>33.33333333333333</v>
      </c>
      <c r="P11" s="21">
        <f t="shared" si="9"/>
        <v>152</v>
      </c>
      <c r="Q11" s="60">
        <f>opgave!$AE$37*F11</f>
        <v>128</v>
      </c>
      <c r="R11" s="60">
        <f>0.5*(opgave!$AE$37-opgave!$AE$39)*(G11-F11)</f>
        <v>8</v>
      </c>
      <c r="S11" s="60">
        <f>opgave!$AE$39*(G11-F11)</f>
        <v>16</v>
      </c>
      <c r="T11" s="66"/>
      <c r="U11" s="68"/>
    </row>
    <row r="12" spans="1:19" ht="15.75">
      <c r="A12" s="5">
        <v>7</v>
      </c>
      <c r="B12" s="24">
        <f t="shared" si="0"/>
        <v>2.2</v>
      </c>
      <c r="C12" s="24">
        <f t="shared" si="1"/>
        <v>6.6</v>
      </c>
      <c r="D12" s="24">
        <f t="shared" si="2"/>
        <v>4.5</v>
      </c>
      <c r="E12" s="24">
        <v>10</v>
      </c>
      <c r="F12" s="27">
        <f t="shared" si="3"/>
        <v>11</v>
      </c>
      <c r="G12" s="5">
        <f t="shared" si="4"/>
        <v>14</v>
      </c>
      <c r="H12" s="44"/>
      <c r="I12" s="24"/>
      <c r="J12" s="25">
        <f t="shared" si="5"/>
        <v>47.916</v>
      </c>
      <c r="K12" s="25">
        <f t="shared" si="6"/>
        <v>14.52</v>
      </c>
      <c r="L12" s="26">
        <f t="shared" si="7"/>
        <v>2.6666666666666665</v>
      </c>
      <c r="M12" s="25">
        <f t="shared" si="8"/>
        <v>16</v>
      </c>
      <c r="N12" s="58">
        <f>opgave!$AC$38*E12/opgave!$AB$41</f>
        <v>0.33333333333333326</v>
      </c>
      <c r="O12" s="58">
        <f>opgave!$AC$40*E12/opgave!$AB$41</f>
        <v>0.6666666666666665</v>
      </c>
      <c r="P12" s="21">
        <f t="shared" si="9"/>
        <v>106</v>
      </c>
      <c r="Q12" s="60">
        <f>opgave!$AE$37*F12</f>
        <v>88</v>
      </c>
      <c r="R12" s="60">
        <f>0.5*(opgave!$AE$37-opgave!$AE$39)*(G12-F12)</f>
        <v>6</v>
      </c>
      <c r="S12" s="60">
        <f>opgave!$AE$39*(G12-F12)</f>
        <v>12</v>
      </c>
    </row>
    <row r="13" spans="1:21" ht="15.75" customHeight="1">
      <c r="A13" s="5">
        <v>8</v>
      </c>
      <c r="B13" s="24">
        <f t="shared" si="0"/>
        <v>2.6</v>
      </c>
      <c r="C13" s="24">
        <f t="shared" si="1"/>
        <v>6.9</v>
      </c>
      <c r="D13" s="24">
        <f t="shared" si="2"/>
        <v>5</v>
      </c>
      <c r="E13" s="24">
        <v>20</v>
      </c>
      <c r="F13" s="27">
        <f t="shared" si="3"/>
        <v>17</v>
      </c>
      <c r="G13" s="5">
        <f t="shared" si="4"/>
        <v>21</v>
      </c>
      <c r="H13" s="44"/>
      <c r="I13" s="24"/>
      <c r="J13" s="25">
        <f t="shared" si="5"/>
        <v>61.89300000000001</v>
      </c>
      <c r="K13" s="25">
        <f t="shared" si="6"/>
        <v>17.94</v>
      </c>
      <c r="L13" s="26">
        <f t="shared" si="7"/>
        <v>2.4</v>
      </c>
      <c r="M13" s="25">
        <f t="shared" si="8"/>
        <v>14.399999999999999</v>
      </c>
      <c r="N13" s="58">
        <f>opgave!$AC$38*E13/opgave!$AB$41</f>
        <v>0.6666666666666665</v>
      </c>
      <c r="O13" s="26">
        <f>opgave!$AC$40*E13/opgave!$AB$41</f>
        <v>1.333333333333333</v>
      </c>
      <c r="P13" s="21">
        <f t="shared" si="9"/>
        <v>160</v>
      </c>
      <c r="Q13" s="60">
        <f>opgave!$AE$37*F13</f>
        <v>136</v>
      </c>
      <c r="R13" s="60">
        <f>0.5*(opgave!$AE$37-opgave!$AE$39)*(G13-F13)</f>
        <v>8</v>
      </c>
      <c r="S13" s="60">
        <f>opgave!$AE$39*(G13-F13)</f>
        <v>16</v>
      </c>
      <c r="T13" s="66"/>
      <c r="U13" s="68"/>
    </row>
    <row r="14" spans="1:19" ht="15.75" customHeight="1">
      <c r="A14" s="5">
        <v>9</v>
      </c>
      <c r="B14" s="24">
        <f t="shared" si="0"/>
        <v>2.3</v>
      </c>
      <c r="C14" s="24">
        <f t="shared" si="1"/>
        <v>6.8</v>
      </c>
      <c r="D14" s="24">
        <f t="shared" si="2"/>
        <v>4.7</v>
      </c>
      <c r="E14" s="24">
        <v>50</v>
      </c>
      <c r="F14" s="27">
        <f t="shared" si="3"/>
        <v>12</v>
      </c>
      <c r="G14" s="5">
        <f t="shared" si="4"/>
        <v>15</v>
      </c>
      <c r="H14" s="44"/>
      <c r="I14" s="24"/>
      <c r="J14" s="25">
        <f t="shared" si="5"/>
        <v>53.17599999999999</v>
      </c>
      <c r="K14" s="25">
        <f t="shared" si="6"/>
        <v>15.639999999999999</v>
      </c>
      <c r="L14" s="26">
        <f t="shared" si="7"/>
        <v>2.553191489361702</v>
      </c>
      <c r="M14" s="25">
        <f t="shared" si="8"/>
        <v>15.31914893617021</v>
      </c>
      <c r="N14" s="26">
        <f>opgave!$AC$38*E14/opgave!$AB$41</f>
        <v>1.6666666666666665</v>
      </c>
      <c r="O14" s="26">
        <f>opgave!$AC$40*E14/opgave!$AB$41</f>
        <v>3.333333333333333</v>
      </c>
      <c r="P14" s="21">
        <f t="shared" si="9"/>
        <v>114</v>
      </c>
      <c r="Q14" s="60">
        <f>opgave!$AE$37*F14</f>
        <v>96</v>
      </c>
      <c r="R14" s="60">
        <f>0.5*(opgave!$AE$37-opgave!$AE$39)*(G14-F14)</f>
        <v>6</v>
      </c>
      <c r="S14" s="60">
        <f>opgave!$AE$39*(G14-F14)</f>
        <v>12</v>
      </c>
    </row>
    <row r="15" spans="1:21" ht="21.75" customHeight="1">
      <c r="A15" s="5">
        <v>10</v>
      </c>
      <c r="B15" s="24">
        <f t="shared" si="0"/>
        <v>2.7</v>
      </c>
      <c r="C15" s="24">
        <f t="shared" si="1"/>
        <v>7.1</v>
      </c>
      <c r="D15" s="24">
        <f t="shared" si="2"/>
        <v>5.2</v>
      </c>
      <c r="E15" s="5">
        <v>100</v>
      </c>
      <c r="F15" s="27">
        <f t="shared" si="3"/>
        <v>18</v>
      </c>
      <c r="G15" s="5">
        <f t="shared" si="4"/>
        <v>23</v>
      </c>
      <c r="H15" s="44"/>
      <c r="I15" s="24"/>
      <c r="J15" s="25">
        <f t="shared" si="5"/>
        <v>68.0535</v>
      </c>
      <c r="K15" s="25">
        <f t="shared" si="6"/>
        <v>19.17</v>
      </c>
      <c r="L15" s="26">
        <f t="shared" si="7"/>
        <v>2.3076923076923075</v>
      </c>
      <c r="M15" s="25">
        <f t="shared" si="8"/>
        <v>13.846153846153843</v>
      </c>
      <c r="N15" s="26">
        <f>opgave!$AC$38*E15/opgave!$AB$41</f>
        <v>3.333333333333333</v>
      </c>
      <c r="O15" s="26">
        <f>opgave!$AC$40*E15/opgave!$AB$41</f>
        <v>6.666666666666666</v>
      </c>
      <c r="P15" s="21">
        <f t="shared" si="9"/>
        <v>174</v>
      </c>
      <c r="Q15" s="60">
        <f>opgave!$AE$37*F15</f>
        <v>144</v>
      </c>
      <c r="R15" s="60">
        <f>0.5*(opgave!$AE$37-opgave!$AE$39)*(G15-F15)</f>
        <v>10</v>
      </c>
      <c r="S15" s="60">
        <f>opgave!$AE$39*(G15-F15)</f>
        <v>20</v>
      </c>
      <c r="T15" s="66"/>
      <c r="U15" s="68"/>
    </row>
    <row r="16" spans="1:19" ht="15.75">
      <c r="A16" s="5">
        <v>11</v>
      </c>
      <c r="B16" s="24">
        <f t="shared" si="0"/>
        <v>2.4</v>
      </c>
      <c r="C16" s="24">
        <f t="shared" si="1"/>
        <v>7</v>
      </c>
      <c r="D16" s="24">
        <f t="shared" si="2"/>
        <v>4.9</v>
      </c>
      <c r="E16" s="5">
        <v>200</v>
      </c>
      <c r="F16" s="27">
        <f t="shared" si="3"/>
        <v>13</v>
      </c>
      <c r="G16" s="5">
        <f t="shared" si="4"/>
        <v>16</v>
      </c>
      <c r="H16" s="44"/>
      <c r="I16" s="24"/>
      <c r="J16" s="25">
        <f t="shared" si="5"/>
        <v>58.8</v>
      </c>
      <c r="K16" s="25">
        <f t="shared" si="6"/>
        <v>16.8</v>
      </c>
      <c r="L16" s="26">
        <f t="shared" si="7"/>
        <v>2.4489795918367343</v>
      </c>
      <c r="M16" s="25">
        <f t="shared" si="8"/>
        <v>14.693877551020405</v>
      </c>
      <c r="N16" s="26">
        <f>opgave!$AC$38*E16/opgave!$AB$41</f>
        <v>6.666666666666666</v>
      </c>
      <c r="O16" s="25">
        <f>opgave!$AC$40*E16/opgave!$AB$41</f>
        <v>13.333333333333332</v>
      </c>
      <c r="P16" s="21">
        <f t="shared" si="9"/>
        <v>122</v>
      </c>
      <c r="Q16" s="60">
        <f>opgave!$AE$37*F16</f>
        <v>104</v>
      </c>
      <c r="R16" s="60">
        <f>0.5*(opgave!$AE$37-opgave!$AE$39)*(G16-F16)</f>
        <v>6</v>
      </c>
      <c r="S16" s="60">
        <f>opgave!$AE$39*(G16-F16)</f>
        <v>12</v>
      </c>
    </row>
    <row r="17" spans="1:21" ht="15.75">
      <c r="A17" s="5">
        <v>12</v>
      </c>
      <c r="B17" s="24">
        <f t="shared" si="0"/>
        <v>2.8</v>
      </c>
      <c r="C17" s="24">
        <f t="shared" si="1"/>
        <v>7.3</v>
      </c>
      <c r="D17" s="24">
        <f t="shared" si="2"/>
        <v>5.4</v>
      </c>
      <c r="E17" s="5">
        <v>500</v>
      </c>
      <c r="F17" s="27">
        <f t="shared" si="3"/>
        <v>19</v>
      </c>
      <c r="G17" s="5">
        <f t="shared" si="4"/>
        <v>24</v>
      </c>
      <c r="H17" s="44"/>
      <c r="I17" s="24"/>
      <c r="J17" s="25">
        <f t="shared" si="5"/>
        <v>74.606</v>
      </c>
      <c r="K17" s="25">
        <f t="shared" si="6"/>
        <v>20.439999999999998</v>
      </c>
      <c r="L17" s="26">
        <f t="shared" si="7"/>
        <v>2.222222222222222</v>
      </c>
      <c r="M17" s="25">
        <f t="shared" si="8"/>
        <v>13.33333333333333</v>
      </c>
      <c r="N17" s="25">
        <f>opgave!$AC$38*E17/opgave!$AB$41</f>
        <v>16.666666666666664</v>
      </c>
      <c r="O17" s="25">
        <f>opgave!$AC$40*E17/opgave!$AB$41</f>
        <v>33.33333333333333</v>
      </c>
      <c r="P17" s="21">
        <f t="shared" si="9"/>
        <v>182</v>
      </c>
      <c r="Q17" s="60">
        <f>opgave!$AE$37*F17</f>
        <v>152</v>
      </c>
      <c r="R17" s="60">
        <f>0.5*(opgave!$AE$37-opgave!$AE$39)*(G17-F17)</f>
        <v>10</v>
      </c>
      <c r="S17" s="60">
        <f>opgave!$AE$39*(G17-F17)</f>
        <v>20</v>
      </c>
      <c r="T17" s="66"/>
      <c r="U17" s="68"/>
    </row>
    <row r="18" spans="1:19" ht="22.5" customHeight="1">
      <c r="A18" s="5">
        <v>13</v>
      </c>
      <c r="B18" s="24">
        <f t="shared" si="0"/>
        <v>2.5</v>
      </c>
      <c r="C18" s="24">
        <f t="shared" si="1"/>
        <v>7.2</v>
      </c>
      <c r="D18" s="24">
        <f t="shared" si="2"/>
        <v>5.1</v>
      </c>
      <c r="E18" s="24">
        <v>10</v>
      </c>
      <c r="F18" s="27">
        <f t="shared" si="3"/>
        <v>14</v>
      </c>
      <c r="G18" s="5">
        <f t="shared" si="4"/>
        <v>18</v>
      </c>
      <c r="H18" s="44"/>
      <c r="I18" s="24"/>
      <c r="J18" s="25">
        <f t="shared" si="5"/>
        <v>64.80000000000001</v>
      </c>
      <c r="K18" s="25">
        <f t="shared" si="6"/>
        <v>18</v>
      </c>
      <c r="L18" s="26">
        <f t="shared" si="7"/>
        <v>2.3529411764705883</v>
      </c>
      <c r="M18" s="25">
        <f t="shared" si="8"/>
        <v>14.117647058823529</v>
      </c>
      <c r="N18" s="58">
        <f>opgave!$AC$38*E18/opgave!$AB$41</f>
        <v>0.33333333333333326</v>
      </c>
      <c r="O18" s="58">
        <f>opgave!$AC$40*E18/opgave!$AB$41</f>
        <v>0.6666666666666665</v>
      </c>
      <c r="P18" s="21">
        <f t="shared" si="9"/>
        <v>136</v>
      </c>
      <c r="Q18" s="60">
        <f>opgave!$AE$37*F18</f>
        <v>112</v>
      </c>
      <c r="R18" s="60">
        <f>0.5*(opgave!$AE$37-opgave!$AE$39)*(G18-F18)</f>
        <v>8</v>
      </c>
      <c r="S18" s="60">
        <f>opgave!$AE$39*(G18-F18)</f>
        <v>16</v>
      </c>
    </row>
    <row r="19" spans="1:19" ht="15.75">
      <c r="A19" s="5">
        <v>14</v>
      </c>
      <c r="B19" s="24">
        <f t="shared" si="0"/>
        <v>2.9</v>
      </c>
      <c r="C19" s="24">
        <f t="shared" si="1"/>
        <v>7.5</v>
      </c>
      <c r="D19" s="24">
        <f t="shared" si="2"/>
        <v>5.6</v>
      </c>
      <c r="E19" s="24">
        <v>20</v>
      </c>
      <c r="F19" s="27">
        <f t="shared" si="3"/>
        <v>20</v>
      </c>
      <c r="G19" s="5">
        <f t="shared" si="4"/>
        <v>25</v>
      </c>
      <c r="H19" s="44"/>
      <c r="I19" s="24"/>
      <c r="J19" s="25">
        <f t="shared" si="5"/>
        <v>81.5625</v>
      </c>
      <c r="K19" s="25">
        <f t="shared" si="6"/>
        <v>21.75</v>
      </c>
      <c r="L19" s="26">
        <f t="shared" si="7"/>
        <v>2.142857142857143</v>
      </c>
      <c r="M19" s="25">
        <f t="shared" si="8"/>
        <v>12.857142857142856</v>
      </c>
      <c r="N19" s="58">
        <f>opgave!$AC$38*E19/opgave!$AB$41</f>
        <v>0.6666666666666665</v>
      </c>
      <c r="O19" s="26">
        <f>opgave!$AC$40*E19/opgave!$AB$41</f>
        <v>1.333333333333333</v>
      </c>
      <c r="P19" s="21">
        <f t="shared" si="9"/>
        <v>190</v>
      </c>
      <c r="Q19" s="60">
        <f>opgave!$AE$37*F19</f>
        <v>160</v>
      </c>
      <c r="R19" s="60">
        <f>0.5*(opgave!$AE$37-opgave!$AE$39)*(G19-F19)</f>
        <v>10</v>
      </c>
      <c r="S19" s="60">
        <f>opgave!$AE$39*(G19-F19)</f>
        <v>20</v>
      </c>
    </row>
    <row r="20" spans="1:19" ht="15.75">
      <c r="A20" s="5">
        <v>15</v>
      </c>
      <c r="B20" s="24">
        <f t="shared" si="0"/>
        <v>2.6</v>
      </c>
      <c r="C20" s="24">
        <f t="shared" si="1"/>
        <v>7.4</v>
      </c>
      <c r="D20" s="24">
        <f t="shared" si="2"/>
        <v>5.3</v>
      </c>
      <c r="E20" s="24">
        <v>50</v>
      </c>
      <c r="F20" s="27">
        <f t="shared" si="3"/>
        <v>15</v>
      </c>
      <c r="G20" s="5">
        <f t="shared" si="4"/>
        <v>19</v>
      </c>
      <c r="H20" s="44"/>
      <c r="I20" s="24"/>
      <c r="J20" s="25">
        <f t="shared" si="5"/>
        <v>71.188</v>
      </c>
      <c r="K20" s="25">
        <f t="shared" si="6"/>
        <v>19.240000000000002</v>
      </c>
      <c r="L20" s="26">
        <f t="shared" si="7"/>
        <v>2.2641509433962264</v>
      </c>
      <c r="M20" s="25">
        <f t="shared" si="8"/>
        <v>13.584905660377357</v>
      </c>
      <c r="N20" s="26">
        <f>opgave!$AC$38*E20/opgave!$AB$41</f>
        <v>1.6666666666666665</v>
      </c>
      <c r="O20" s="26">
        <f>opgave!$AC$40*E20/opgave!$AB$41</f>
        <v>3.333333333333333</v>
      </c>
      <c r="P20" s="21">
        <f t="shared" si="9"/>
        <v>144</v>
      </c>
      <c r="Q20" s="60">
        <f>opgave!$AE$37*F20</f>
        <v>120</v>
      </c>
      <c r="R20" s="60">
        <f>0.5*(opgave!$AE$37-opgave!$AE$39)*(G20-F20)</f>
        <v>8</v>
      </c>
      <c r="S20" s="60">
        <f>opgave!$AE$39*(G20-F20)</f>
        <v>16</v>
      </c>
    </row>
    <row r="21" spans="1:19" ht="15.75">
      <c r="A21" s="5">
        <v>16</v>
      </c>
      <c r="B21" s="24">
        <f t="shared" si="0"/>
        <v>3</v>
      </c>
      <c r="C21" s="24">
        <f t="shared" si="1"/>
        <v>7.7</v>
      </c>
      <c r="D21" s="24">
        <f t="shared" si="2"/>
        <v>5.8</v>
      </c>
      <c r="E21" s="5">
        <v>100</v>
      </c>
      <c r="F21" s="27">
        <f t="shared" si="3"/>
        <v>21</v>
      </c>
      <c r="G21" s="5">
        <f t="shared" si="4"/>
        <v>26</v>
      </c>
      <c r="H21" s="44"/>
      <c r="I21" s="24"/>
      <c r="J21" s="25">
        <f t="shared" si="5"/>
        <v>88.935</v>
      </c>
      <c r="K21" s="25">
        <f t="shared" si="6"/>
        <v>23.1</v>
      </c>
      <c r="L21" s="26">
        <f t="shared" si="7"/>
        <v>2.0689655172413794</v>
      </c>
      <c r="M21" s="25">
        <f t="shared" si="8"/>
        <v>12.413793103448278</v>
      </c>
      <c r="N21" s="26">
        <f>opgave!$AC$38*E21/opgave!$AB$41</f>
        <v>3.333333333333333</v>
      </c>
      <c r="O21" s="26">
        <f>opgave!$AC$40*E21/opgave!$AB$41</f>
        <v>6.666666666666666</v>
      </c>
      <c r="P21" s="21">
        <f t="shared" si="9"/>
        <v>198</v>
      </c>
      <c r="Q21" s="60">
        <f>opgave!$AE$37*F21</f>
        <v>168</v>
      </c>
      <c r="R21" s="60">
        <f>0.5*(opgave!$AE$37-opgave!$AE$39)*(G21-F21)</f>
        <v>10</v>
      </c>
      <c r="S21" s="60">
        <f>opgave!$AE$39*(G21-F21)</f>
        <v>20</v>
      </c>
    </row>
    <row r="22" spans="1:19" ht="15.75">
      <c r="A22" s="5">
        <v>17</v>
      </c>
      <c r="B22" s="24">
        <f t="shared" si="0"/>
        <v>2.7</v>
      </c>
      <c r="C22" s="24">
        <f t="shared" si="1"/>
        <v>7.6</v>
      </c>
      <c r="D22" s="24">
        <f t="shared" si="2"/>
        <v>5.5</v>
      </c>
      <c r="E22" s="5">
        <v>200</v>
      </c>
      <c r="F22" s="27">
        <f t="shared" si="3"/>
        <v>16</v>
      </c>
      <c r="G22" s="5">
        <f t="shared" si="4"/>
        <v>20</v>
      </c>
      <c r="H22" s="44"/>
      <c r="I22" s="24"/>
      <c r="J22" s="25">
        <f t="shared" si="5"/>
        <v>77.976</v>
      </c>
      <c r="K22" s="25">
        <f t="shared" si="6"/>
        <v>20.52</v>
      </c>
      <c r="L22" s="26">
        <f t="shared" si="7"/>
        <v>2.1818181818181817</v>
      </c>
      <c r="M22" s="25">
        <f t="shared" si="8"/>
        <v>13.090909090909088</v>
      </c>
      <c r="N22" s="26">
        <f>opgave!$AC$38*E22/opgave!$AB$41</f>
        <v>6.666666666666666</v>
      </c>
      <c r="O22" s="25">
        <f>opgave!$AC$40*E22/opgave!$AB$41</f>
        <v>13.333333333333332</v>
      </c>
      <c r="P22" s="21">
        <f t="shared" si="9"/>
        <v>152</v>
      </c>
      <c r="Q22" s="60">
        <f>opgave!$AE$37*F22</f>
        <v>128</v>
      </c>
      <c r="R22" s="60">
        <f>0.5*(opgave!$AE$37-opgave!$AE$39)*(G22-F22)</f>
        <v>8</v>
      </c>
      <c r="S22" s="60">
        <f>opgave!$AE$39*(G22-F22)</f>
        <v>16</v>
      </c>
    </row>
    <row r="23" spans="1:19" ht="15.75">
      <c r="A23" s="5">
        <v>18</v>
      </c>
      <c r="B23" s="24">
        <f t="shared" si="0"/>
        <v>3.1</v>
      </c>
      <c r="C23" s="24">
        <f t="shared" si="1"/>
        <v>7.9</v>
      </c>
      <c r="D23" s="24">
        <f t="shared" si="2"/>
        <v>6</v>
      </c>
      <c r="E23" s="5">
        <v>500</v>
      </c>
      <c r="F23" s="27">
        <f t="shared" si="3"/>
        <v>22</v>
      </c>
      <c r="G23" s="5">
        <f t="shared" si="4"/>
        <v>28</v>
      </c>
      <c r="H23" s="44"/>
      <c r="I23" s="24"/>
      <c r="J23" s="25">
        <f t="shared" si="5"/>
        <v>96.7355</v>
      </c>
      <c r="K23" s="25">
        <f t="shared" si="6"/>
        <v>24.490000000000002</v>
      </c>
      <c r="L23" s="26">
        <f t="shared" si="7"/>
        <v>2</v>
      </c>
      <c r="M23" s="25">
        <f t="shared" si="8"/>
        <v>12</v>
      </c>
      <c r="N23" s="25">
        <f>opgave!$AC$38*E23/opgave!$AB$41</f>
        <v>16.666666666666664</v>
      </c>
      <c r="O23" s="25">
        <f>opgave!$AC$40*E23/opgave!$AB$41</f>
        <v>33.33333333333333</v>
      </c>
      <c r="P23" s="21">
        <f t="shared" si="9"/>
        <v>212</v>
      </c>
      <c r="Q23" s="60">
        <f>opgave!$AE$37*F23</f>
        <v>176</v>
      </c>
      <c r="R23" s="60">
        <f>0.5*(opgave!$AE$37-opgave!$AE$39)*(G23-F23)</f>
        <v>12</v>
      </c>
      <c r="S23" s="60">
        <f>opgave!$AE$39*(G23-F23)</f>
        <v>24</v>
      </c>
    </row>
    <row r="24" spans="1:19" ht="15.75">
      <c r="A24" s="5">
        <v>19</v>
      </c>
      <c r="B24" s="24">
        <f t="shared" si="0"/>
        <v>2.8</v>
      </c>
      <c r="C24" s="24">
        <f t="shared" si="1"/>
        <v>7.8</v>
      </c>
      <c r="D24" s="24">
        <f t="shared" si="2"/>
        <v>5.7</v>
      </c>
      <c r="E24" s="24">
        <v>10</v>
      </c>
      <c r="F24" s="27">
        <f t="shared" si="3"/>
        <v>17</v>
      </c>
      <c r="G24" s="5">
        <f t="shared" si="4"/>
        <v>21</v>
      </c>
      <c r="H24" s="44"/>
      <c r="I24" s="24"/>
      <c r="J24" s="25">
        <f t="shared" si="5"/>
        <v>85.17599999999999</v>
      </c>
      <c r="K24" s="25">
        <f t="shared" si="6"/>
        <v>21.84</v>
      </c>
      <c r="L24" s="26">
        <f t="shared" si="7"/>
        <v>2.1052631578947367</v>
      </c>
      <c r="M24" s="25">
        <f t="shared" si="8"/>
        <v>12.63157894736842</v>
      </c>
      <c r="N24" s="58">
        <f>opgave!$AC$38*E24/opgave!$AB$41</f>
        <v>0.33333333333333326</v>
      </c>
      <c r="O24" s="58">
        <f>opgave!$AC$40*E24/opgave!$AB$41</f>
        <v>0.6666666666666665</v>
      </c>
      <c r="P24" s="21">
        <f t="shared" si="9"/>
        <v>160</v>
      </c>
      <c r="Q24" s="60">
        <f>opgave!$AE$37*F24</f>
        <v>136</v>
      </c>
      <c r="R24" s="60">
        <f>0.5*(opgave!$AE$37-opgave!$AE$39)*(G24-F24)</f>
        <v>8</v>
      </c>
      <c r="S24" s="60">
        <f>opgave!$AE$39*(G24-F24)</f>
        <v>16</v>
      </c>
    </row>
    <row r="25" spans="1:19" ht="15.75">
      <c r="A25" s="5">
        <v>20</v>
      </c>
      <c r="B25" s="24">
        <f t="shared" si="0"/>
        <v>3.2</v>
      </c>
      <c r="C25" s="24">
        <f t="shared" si="1"/>
        <v>8.1</v>
      </c>
      <c r="D25" s="24">
        <f t="shared" si="2"/>
        <v>6.2</v>
      </c>
      <c r="E25" s="24">
        <v>20</v>
      </c>
      <c r="F25" s="27">
        <f t="shared" si="3"/>
        <v>23</v>
      </c>
      <c r="G25" s="5">
        <f t="shared" si="4"/>
        <v>29</v>
      </c>
      <c r="H25" s="44"/>
      <c r="I25" s="24"/>
      <c r="J25" s="25">
        <f t="shared" si="5"/>
        <v>104.976</v>
      </c>
      <c r="K25" s="25">
        <f t="shared" si="6"/>
        <v>25.92</v>
      </c>
      <c r="L25" s="26">
        <f t="shared" si="7"/>
        <v>1.9354838709677418</v>
      </c>
      <c r="M25" s="25">
        <f t="shared" si="8"/>
        <v>11.61290322580645</v>
      </c>
      <c r="N25" s="58">
        <f>opgave!$AC$38*E25/opgave!$AB$41</f>
        <v>0.6666666666666665</v>
      </c>
      <c r="O25" s="26">
        <f>opgave!$AC$40*E25/opgave!$AB$41</f>
        <v>1.333333333333333</v>
      </c>
      <c r="P25" s="21">
        <f t="shared" si="9"/>
        <v>220</v>
      </c>
      <c r="Q25" s="60">
        <f>opgave!$AE$37*F25</f>
        <v>184</v>
      </c>
      <c r="R25" s="60">
        <f>0.5*(opgave!$AE$37-opgave!$AE$39)*(G25-F25)</f>
        <v>12</v>
      </c>
      <c r="S25" s="60">
        <f>opgave!$AE$39*(G25-F25)</f>
        <v>24</v>
      </c>
    </row>
    <row r="26" spans="1:19" ht="15.75">
      <c r="A26" s="5">
        <v>21</v>
      </c>
      <c r="B26" s="24">
        <f t="shared" si="0"/>
        <v>2.9</v>
      </c>
      <c r="C26" s="24">
        <f t="shared" si="1"/>
        <v>8</v>
      </c>
      <c r="D26" s="24">
        <f t="shared" si="2"/>
        <v>5.9</v>
      </c>
      <c r="E26" s="24">
        <v>50</v>
      </c>
      <c r="F26" s="27">
        <f t="shared" si="3"/>
        <v>18</v>
      </c>
      <c r="G26" s="5">
        <f t="shared" si="4"/>
        <v>23</v>
      </c>
      <c r="H26" s="44"/>
      <c r="I26" s="24"/>
      <c r="J26" s="25">
        <f t="shared" si="5"/>
        <v>92.8</v>
      </c>
      <c r="K26" s="25">
        <f t="shared" si="6"/>
        <v>23.2</v>
      </c>
      <c r="L26" s="26">
        <f t="shared" si="7"/>
        <v>2.0338983050847457</v>
      </c>
      <c r="M26" s="25">
        <f t="shared" si="8"/>
        <v>12.203389830508474</v>
      </c>
      <c r="N26" s="26">
        <f>opgave!$AC$38*E26/opgave!$AB$41</f>
        <v>1.6666666666666665</v>
      </c>
      <c r="O26" s="26">
        <f>opgave!$AC$40*E26/opgave!$AB$41</f>
        <v>3.333333333333333</v>
      </c>
      <c r="P26" s="21">
        <f t="shared" si="9"/>
        <v>174</v>
      </c>
      <c r="Q26" s="60">
        <f>opgave!$AE$37*F26</f>
        <v>144</v>
      </c>
      <c r="R26" s="60">
        <f>0.5*(opgave!$AE$37-opgave!$AE$39)*(G26-F26)</f>
        <v>10</v>
      </c>
      <c r="S26" s="60">
        <f>opgave!$AE$39*(G26-F26)</f>
        <v>20</v>
      </c>
    </row>
    <row r="27" spans="1:19" ht="15.75">
      <c r="A27" s="5">
        <v>22</v>
      </c>
      <c r="B27" s="24">
        <f t="shared" si="0"/>
        <v>3.3</v>
      </c>
      <c r="C27" s="24">
        <f t="shared" si="1"/>
        <v>8.3</v>
      </c>
      <c r="D27" s="24">
        <f t="shared" si="2"/>
        <v>6.4</v>
      </c>
      <c r="E27" s="5">
        <v>100</v>
      </c>
      <c r="F27" s="27">
        <f t="shared" si="3"/>
        <v>24</v>
      </c>
      <c r="G27" s="5">
        <f t="shared" si="4"/>
        <v>30</v>
      </c>
      <c r="H27" s="44"/>
      <c r="I27" s="24"/>
      <c r="J27" s="25">
        <f t="shared" si="5"/>
        <v>113.66850000000002</v>
      </c>
      <c r="K27" s="25">
        <f t="shared" si="6"/>
        <v>27.39</v>
      </c>
      <c r="L27" s="26">
        <f t="shared" si="7"/>
        <v>1.875</v>
      </c>
      <c r="M27" s="25">
        <f t="shared" si="8"/>
        <v>11.25</v>
      </c>
      <c r="N27" s="26">
        <f>opgave!$AC$38*E27/opgave!$AB$41</f>
        <v>3.333333333333333</v>
      </c>
      <c r="O27" s="26">
        <f>opgave!$AC$40*E27/opgave!$AB$41</f>
        <v>6.666666666666666</v>
      </c>
      <c r="P27" s="21">
        <f t="shared" si="9"/>
        <v>228</v>
      </c>
      <c r="Q27" s="60">
        <f>opgave!$AE$37*F27</f>
        <v>192</v>
      </c>
      <c r="R27" s="60">
        <f>0.5*(opgave!$AE$37-opgave!$AE$39)*(G27-F27)</f>
        <v>12</v>
      </c>
      <c r="S27" s="60">
        <f>opgave!$AE$39*(G27-F27)</f>
        <v>24</v>
      </c>
    </row>
    <row r="28" spans="1:19" ht="15.75">
      <c r="A28" s="5">
        <v>23</v>
      </c>
      <c r="B28" s="24">
        <f t="shared" si="0"/>
        <v>3</v>
      </c>
      <c r="C28" s="24">
        <f t="shared" si="1"/>
        <v>8.2</v>
      </c>
      <c r="D28" s="24">
        <f t="shared" si="2"/>
        <v>6.1</v>
      </c>
      <c r="E28" s="5">
        <v>200</v>
      </c>
      <c r="F28" s="27">
        <f t="shared" si="3"/>
        <v>19</v>
      </c>
      <c r="G28" s="5">
        <f t="shared" si="4"/>
        <v>24</v>
      </c>
      <c r="H28" s="44"/>
      <c r="I28" s="24"/>
      <c r="J28" s="25">
        <f t="shared" si="5"/>
        <v>100.85999999999999</v>
      </c>
      <c r="K28" s="25">
        <f t="shared" si="6"/>
        <v>24.599999999999998</v>
      </c>
      <c r="L28" s="26">
        <f t="shared" si="7"/>
        <v>1.9672131147540985</v>
      </c>
      <c r="M28" s="25">
        <f t="shared" si="8"/>
        <v>11.803278688524593</v>
      </c>
      <c r="N28" s="26">
        <f>opgave!$AC$38*E28/opgave!$AB$41</f>
        <v>6.666666666666666</v>
      </c>
      <c r="O28" s="25">
        <f>opgave!$AC$40*E28/opgave!$AB$41</f>
        <v>13.333333333333332</v>
      </c>
      <c r="P28" s="21">
        <f t="shared" si="9"/>
        <v>182</v>
      </c>
      <c r="Q28" s="60">
        <f>opgave!$AE$37*F28</f>
        <v>152</v>
      </c>
      <c r="R28" s="60">
        <f>0.5*(opgave!$AE$37-opgave!$AE$39)*(G28-F28)</f>
        <v>10</v>
      </c>
      <c r="S28" s="60">
        <f>opgave!$AE$39*(G28-F28)</f>
        <v>20</v>
      </c>
    </row>
    <row r="29" spans="1:19" ht="15.75">
      <c r="A29" s="5">
        <v>24</v>
      </c>
      <c r="B29" s="24">
        <f t="shared" si="0"/>
        <v>3.4</v>
      </c>
      <c r="C29" s="24">
        <f t="shared" si="1"/>
        <v>8.5</v>
      </c>
      <c r="D29" s="24">
        <f t="shared" si="2"/>
        <v>6.6</v>
      </c>
      <c r="E29" s="5">
        <v>500</v>
      </c>
      <c r="F29" s="27">
        <f t="shared" si="3"/>
        <v>25</v>
      </c>
      <c r="G29" s="5">
        <f t="shared" si="4"/>
        <v>31</v>
      </c>
      <c r="H29" s="44"/>
      <c r="I29" s="24"/>
      <c r="J29" s="25">
        <f t="shared" si="5"/>
        <v>122.825</v>
      </c>
      <c r="K29" s="25">
        <f t="shared" si="6"/>
        <v>28.9</v>
      </c>
      <c r="L29" s="26">
        <f t="shared" si="7"/>
        <v>1.8181818181818183</v>
      </c>
      <c r="M29" s="25">
        <f t="shared" si="8"/>
        <v>10.90909090909091</v>
      </c>
      <c r="N29" s="25">
        <f>opgave!$AC$38*E29/opgave!$AB$41</f>
        <v>16.666666666666664</v>
      </c>
      <c r="O29" s="25">
        <f>opgave!$AC$40*E29/opgave!$AB$41</f>
        <v>33.33333333333333</v>
      </c>
      <c r="P29" s="21">
        <f t="shared" si="9"/>
        <v>236</v>
      </c>
      <c r="Q29" s="60">
        <f>opgave!$AE$37*F29</f>
        <v>200</v>
      </c>
      <c r="R29" s="60">
        <f>0.5*(opgave!$AE$37-opgave!$AE$39)*(G29-F29)</f>
        <v>12</v>
      </c>
      <c r="S29" s="60">
        <f>opgave!$AE$39*(G29-F29)</f>
        <v>24</v>
      </c>
    </row>
    <row r="30" spans="1:19" ht="15.75">
      <c r="A30" s="5">
        <v>25</v>
      </c>
      <c r="B30" s="24">
        <f t="shared" si="0"/>
        <v>3.1</v>
      </c>
      <c r="C30" s="24">
        <f t="shared" si="1"/>
        <v>8.4</v>
      </c>
      <c r="D30" s="24">
        <f t="shared" si="2"/>
        <v>6.3</v>
      </c>
      <c r="E30" s="24">
        <v>10</v>
      </c>
      <c r="F30" s="27">
        <f t="shared" si="3"/>
        <v>20</v>
      </c>
      <c r="G30" s="5">
        <f t="shared" si="4"/>
        <v>25</v>
      </c>
      <c r="H30" s="44"/>
      <c r="I30" s="24"/>
      <c r="J30" s="25">
        <f t="shared" si="5"/>
        <v>109.36800000000001</v>
      </c>
      <c r="K30" s="25">
        <f t="shared" si="6"/>
        <v>26.040000000000003</v>
      </c>
      <c r="L30" s="26">
        <f t="shared" si="7"/>
        <v>1.9047619047619049</v>
      </c>
      <c r="M30" s="25">
        <f t="shared" si="8"/>
        <v>11.42857142857143</v>
      </c>
      <c r="N30" s="58">
        <f>opgave!$AC$38*E30/opgave!$AB$41</f>
        <v>0.33333333333333326</v>
      </c>
      <c r="O30" s="58">
        <f>opgave!$AC$40*E30/opgave!$AB$41</f>
        <v>0.6666666666666665</v>
      </c>
      <c r="P30" s="21">
        <f t="shared" si="9"/>
        <v>190</v>
      </c>
      <c r="Q30" s="60">
        <f>opgave!$AE$37*F30</f>
        <v>160</v>
      </c>
      <c r="R30" s="60">
        <f>0.5*(opgave!$AE$37-opgave!$AE$39)*(G30-F30)</f>
        <v>10</v>
      </c>
      <c r="S30" s="60">
        <f>opgave!$AE$39*(G30-F30)</f>
        <v>20</v>
      </c>
    </row>
    <row r="31" spans="1:19" ht="15.75">
      <c r="A31" s="5">
        <v>26</v>
      </c>
      <c r="B31" s="24">
        <f t="shared" si="0"/>
        <v>3.5</v>
      </c>
      <c r="C31" s="24">
        <f t="shared" si="1"/>
        <v>8.7</v>
      </c>
      <c r="D31" s="24">
        <f t="shared" si="2"/>
        <v>6.8</v>
      </c>
      <c r="E31" s="24">
        <v>20</v>
      </c>
      <c r="F31" s="27">
        <f t="shared" si="3"/>
        <v>26</v>
      </c>
      <c r="G31" s="5">
        <f t="shared" si="4"/>
        <v>33</v>
      </c>
      <c r="H31" s="44"/>
      <c r="I31" s="24"/>
      <c r="J31" s="25">
        <f t="shared" si="5"/>
        <v>132.45749999999998</v>
      </c>
      <c r="K31" s="25">
        <f t="shared" si="6"/>
        <v>30.449999999999996</v>
      </c>
      <c r="L31" s="26">
        <f t="shared" si="7"/>
        <v>1.7647058823529411</v>
      </c>
      <c r="M31" s="25">
        <f t="shared" si="8"/>
        <v>10.588235294117647</v>
      </c>
      <c r="N31" s="58">
        <f>opgave!$AC$38*E31/opgave!$AB$41</f>
        <v>0.6666666666666665</v>
      </c>
      <c r="O31" s="26">
        <f>opgave!$AC$40*E31/opgave!$AB$41</f>
        <v>1.333333333333333</v>
      </c>
      <c r="P31" s="21">
        <f t="shared" si="9"/>
        <v>250</v>
      </c>
      <c r="Q31" s="60">
        <f>opgave!$AE$37*F31</f>
        <v>208</v>
      </c>
      <c r="R31" s="60">
        <f>0.5*(opgave!$AE$37-opgave!$AE$39)*(G31-F31)</f>
        <v>14</v>
      </c>
      <c r="S31" s="60">
        <f>opgave!$AE$39*(G31-F31)</f>
        <v>28</v>
      </c>
    </row>
    <row r="32" spans="1:19" ht="15.75">
      <c r="A32" s="5">
        <v>27</v>
      </c>
      <c r="B32" s="24">
        <f t="shared" si="0"/>
        <v>3.2</v>
      </c>
      <c r="C32" s="24">
        <f t="shared" si="1"/>
        <v>8.6</v>
      </c>
      <c r="D32" s="24">
        <f t="shared" si="2"/>
        <v>6.5</v>
      </c>
      <c r="E32" s="24">
        <v>50</v>
      </c>
      <c r="F32" s="27">
        <f t="shared" si="3"/>
        <v>21</v>
      </c>
      <c r="G32" s="5">
        <f t="shared" si="4"/>
        <v>26</v>
      </c>
      <c r="H32" s="44"/>
      <c r="I32" s="24"/>
      <c r="J32" s="25">
        <f t="shared" si="5"/>
        <v>118.336</v>
      </c>
      <c r="K32" s="25">
        <f t="shared" si="6"/>
        <v>27.52</v>
      </c>
      <c r="L32" s="26">
        <f t="shared" si="7"/>
        <v>1.8461538461538463</v>
      </c>
      <c r="M32" s="25">
        <f t="shared" si="8"/>
        <v>11.076923076923078</v>
      </c>
      <c r="N32" s="26">
        <f>opgave!$AC$38*E32/opgave!$AB$41</f>
        <v>1.6666666666666665</v>
      </c>
      <c r="O32" s="26">
        <f>opgave!$AC$40*E32/opgave!$AB$41</f>
        <v>3.333333333333333</v>
      </c>
      <c r="P32" s="21">
        <f t="shared" si="9"/>
        <v>198</v>
      </c>
      <c r="Q32" s="60">
        <f>opgave!$AE$37*F32</f>
        <v>168</v>
      </c>
      <c r="R32" s="60">
        <f>0.5*(opgave!$AE$37-opgave!$AE$39)*(G32-F32)</f>
        <v>10</v>
      </c>
      <c r="S32" s="60">
        <f>opgave!$AE$39*(G32-F32)</f>
        <v>20</v>
      </c>
    </row>
    <row r="33" spans="1:19" ht="15.75">
      <c r="A33" s="5">
        <v>28</v>
      </c>
      <c r="B33" s="24">
        <f t="shared" si="0"/>
        <v>3.6</v>
      </c>
      <c r="C33" s="24">
        <f t="shared" si="1"/>
        <v>8.9</v>
      </c>
      <c r="D33" s="24">
        <f t="shared" si="2"/>
        <v>7</v>
      </c>
      <c r="E33" s="5">
        <v>100</v>
      </c>
      <c r="F33" s="27">
        <f t="shared" si="3"/>
        <v>27</v>
      </c>
      <c r="G33" s="5">
        <f t="shared" si="4"/>
        <v>34</v>
      </c>
      <c r="H33" s="44"/>
      <c r="I33" s="24"/>
      <c r="J33" s="25">
        <f t="shared" si="5"/>
        <v>142.57800000000003</v>
      </c>
      <c r="K33" s="25">
        <f t="shared" si="6"/>
        <v>32.04</v>
      </c>
      <c r="L33" s="26">
        <f t="shared" si="7"/>
        <v>1.7142857142857142</v>
      </c>
      <c r="M33" s="25">
        <f t="shared" si="8"/>
        <v>10.285714285714285</v>
      </c>
      <c r="N33" s="26">
        <f>opgave!$AC$38*E33/opgave!$AB$41</f>
        <v>3.333333333333333</v>
      </c>
      <c r="O33" s="26">
        <f>opgave!$AC$40*E33/opgave!$AB$41</f>
        <v>6.666666666666666</v>
      </c>
      <c r="P33" s="21">
        <f t="shared" si="9"/>
        <v>258</v>
      </c>
      <c r="Q33" s="60">
        <f>opgave!$AE$37*F33</f>
        <v>216</v>
      </c>
      <c r="R33" s="60">
        <f>0.5*(opgave!$AE$37-opgave!$AE$39)*(G33-F33)</f>
        <v>14</v>
      </c>
      <c r="S33" s="60">
        <f>opgave!$AE$39*(G33-F33)</f>
        <v>28</v>
      </c>
    </row>
    <row r="34" spans="1:19" ht="15.75">
      <c r="A34" s="5">
        <v>29</v>
      </c>
      <c r="B34" s="24">
        <f t="shared" si="0"/>
        <v>3.3</v>
      </c>
      <c r="C34" s="24">
        <f t="shared" si="1"/>
        <v>8.8</v>
      </c>
      <c r="D34" s="24">
        <f t="shared" si="2"/>
        <v>6.7</v>
      </c>
      <c r="E34" s="5">
        <v>200</v>
      </c>
      <c r="F34" s="27">
        <f t="shared" si="3"/>
        <v>22</v>
      </c>
      <c r="G34" s="5">
        <f t="shared" si="4"/>
        <v>28</v>
      </c>
      <c r="H34" s="44"/>
      <c r="I34" s="24"/>
      <c r="J34" s="25">
        <f t="shared" si="5"/>
        <v>127.77600000000001</v>
      </c>
      <c r="K34" s="25">
        <f t="shared" si="6"/>
        <v>29.04</v>
      </c>
      <c r="L34" s="26">
        <f t="shared" si="7"/>
        <v>1.791044776119403</v>
      </c>
      <c r="M34" s="25">
        <f t="shared" si="8"/>
        <v>10.746268656716419</v>
      </c>
      <c r="N34" s="26">
        <f>opgave!$AC$38*E34/opgave!$AB$41</f>
        <v>6.666666666666666</v>
      </c>
      <c r="O34" s="25">
        <f>opgave!$AC$40*E34/opgave!$AB$41</f>
        <v>13.333333333333332</v>
      </c>
      <c r="P34" s="21">
        <f t="shared" si="9"/>
        <v>212</v>
      </c>
      <c r="Q34" s="60">
        <f>opgave!$AE$37*F34</f>
        <v>176</v>
      </c>
      <c r="R34" s="60">
        <f>0.5*(opgave!$AE$37-opgave!$AE$39)*(G34-F34)</f>
        <v>12</v>
      </c>
      <c r="S34" s="60">
        <f>opgave!$AE$39*(G34-F34)</f>
        <v>24</v>
      </c>
    </row>
    <row r="35" spans="1:19" ht="15.75">
      <c r="A35" s="5">
        <v>30</v>
      </c>
      <c r="B35" s="24">
        <f t="shared" si="0"/>
        <v>3.7</v>
      </c>
      <c r="C35" s="24">
        <f t="shared" si="1"/>
        <v>9.1</v>
      </c>
      <c r="D35" s="24">
        <f t="shared" si="2"/>
        <v>7.2</v>
      </c>
      <c r="E35" s="5">
        <v>500</v>
      </c>
      <c r="F35" s="27">
        <f t="shared" si="3"/>
        <v>28</v>
      </c>
      <c r="G35" s="5">
        <f t="shared" si="4"/>
        <v>35</v>
      </c>
      <c r="H35" s="44"/>
      <c r="I35" s="24"/>
      <c r="J35" s="25">
        <f t="shared" si="5"/>
        <v>153.1985</v>
      </c>
      <c r="K35" s="25">
        <f t="shared" si="6"/>
        <v>33.67</v>
      </c>
      <c r="L35" s="26">
        <f t="shared" si="7"/>
        <v>1.6666666666666665</v>
      </c>
      <c r="M35" s="25">
        <f t="shared" si="8"/>
        <v>9.999999999999998</v>
      </c>
      <c r="N35" s="25">
        <f>opgave!$AC$38*E35/opgave!$AB$41</f>
        <v>16.666666666666664</v>
      </c>
      <c r="O35" s="25">
        <f>opgave!$AC$40*E35/opgave!$AB$41</f>
        <v>33.33333333333333</v>
      </c>
      <c r="P35" s="21">
        <f t="shared" si="9"/>
        <v>266</v>
      </c>
      <c r="Q35" s="60">
        <f>opgave!$AE$37*F35</f>
        <v>224</v>
      </c>
      <c r="R35" s="60">
        <f>0.5*(opgave!$AE$37-opgave!$AE$39)*(G35-F35)</f>
        <v>14</v>
      </c>
      <c r="S35" s="60">
        <f>opgave!$AE$39*(G35-F35)</f>
        <v>28</v>
      </c>
    </row>
    <row r="36" spans="1:19" ht="15.75">
      <c r="A36" s="5">
        <v>31</v>
      </c>
      <c r="B36" s="24">
        <f t="shared" si="0"/>
        <v>3.4</v>
      </c>
      <c r="C36" s="24">
        <f t="shared" si="1"/>
        <v>9</v>
      </c>
      <c r="D36" s="24">
        <f t="shared" si="2"/>
        <v>6.9</v>
      </c>
      <c r="E36" s="24">
        <v>10</v>
      </c>
      <c r="F36" s="27">
        <f t="shared" si="3"/>
        <v>23</v>
      </c>
      <c r="G36" s="5">
        <f t="shared" si="4"/>
        <v>29</v>
      </c>
      <c r="H36" s="44"/>
      <c r="I36" s="24"/>
      <c r="J36" s="25">
        <f t="shared" si="5"/>
        <v>137.7</v>
      </c>
      <c r="K36" s="25">
        <f t="shared" si="6"/>
        <v>30.599999999999998</v>
      </c>
      <c r="L36" s="26">
        <f t="shared" si="7"/>
        <v>1.7391304347826086</v>
      </c>
      <c r="M36" s="25">
        <f t="shared" si="8"/>
        <v>10.434782608695652</v>
      </c>
      <c r="N36" s="58">
        <f>opgave!$AC$38*E36/opgave!$AB$41</f>
        <v>0.33333333333333326</v>
      </c>
      <c r="O36" s="58">
        <f>opgave!$AC$40*E36/opgave!$AB$41</f>
        <v>0.6666666666666665</v>
      </c>
      <c r="P36" s="21">
        <f t="shared" si="9"/>
        <v>220</v>
      </c>
      <c r="Q36" s="60">
        <f>opgave!$AE$37*F36</f>
        <v>184</v>
      </c>
      <c r="R36" s="60">
        <f>0.5*(opgave!$AE$37-opgave!$AE$39)*(G36-F36)</f>
        <v>12</v>
      </c>
      <c r="S36" s="60">
        <f>opgave!$AE$39*(G36-F36)</f>
        <v>24</v>
      </c>
    </row>
    <row r="37" spans="1:19" ht="15.75">
      <c r="A37" s="5">
        <v>32</v>
      </c>
      <c r="B37" s="24">
        <f t="shared" si="0"/>
        <v>3.8</v>
      </c>
      <c r="C37" s="24">
        <f t="shared" si="1"/>
        <v>9.3</v>
      </c>
      <c r="D37" s="24">
        <f t="shared" si="2"/>
        <v>7.4</v>
      </c>
      <c r="E37" s="24">
        <v>20</v>
      </c>
      <c r="F37" s="27">
        <f t="shared" si="3"/>
        <v>29</v>
      </c>
      <c r="G37" s="5">
        <f t="shared" si="4"/>
        <v>36</v>
      </c>
      <c r="H37" s="44"/>
      <c r="I37" s="24"/>
      <c r="J37" s="25">
        <f t="shared" si="5"/>
        <v>164.33100000000002</v>
      </c>
      <c r="K37" s="25">
        <f t="shared" si="6"/>
        <v>35.34</v>
      </c>
      <c r="L37" s="26">
        <f t="shared" si="7"/>
        <v>1.6216216216216215</v>
      </c>
      <c r="M37" s="25">
        <f t="shared" si="8"/>
        <v>9.729729729729728</v>
      </c>
      <c r="N37" s="58">
        <f>opgave!$AC$38*E37/opgave!$AB$41</f>
        <v>0.6666666666666665</v>
      </c>
      <c r="O37" s="26">
        <f>opgave!$AC$40*E37/opgave!$AB$41</f>
        <v>1.333333333333333</v>
      </c>
      <c r="P37" s="21">
        <f t="shared" si="9"/>
        <v>274</v>
      </c>
      <c r="Q37" s="60">
        <f>opgave!$AE$37*F37</f>
        <v>232</v>
      </c>
      <c r="R37" s="60">
        <f>0.5*(opgave!$AE$37-opgave!$AE$39)*(G37-F37)</f>
        <v>14</v>
      </c>
      <c r="S37" s="60">
        <f>opgave!$AE$39*(G37-F37)</f>
        <v>28</v>
      </c>
    </row>
    <row r="38" spans="1:23" ht="15.75">
      <c r="A38" s="5">
        <v>33</v>
      </c>
      <c r="B38" s="24">
        <f t="shared" si="0"/>
        <v>3.5</v>
      </c>
      <c r="C38" s="24">
        <f t="shared" si="1"/>
        <v>9.2</v>
      </c>
      <c r="D38" s="24">
        <f t="shared" si="2"/>
        <v>7.1</v>
      </c>
      <c r="E38" s="24">
        <v>50</v>
      </c>
      <c r="F38" s="27">
        <f t="shared" si="3"/>
        <v>24</v>
      </c>
      <c r="G38" s="5">
        <f t="shared" si="4"/>
        <v>30</v>
      </c>
      <c r="H38" s="44"/>
      <c r="I38" s="24"/>
      <c r="J38" s="25">
        <f t="shared" si="5"/>
        <v>148.11999999999998</v>
      </c>
      <c r="K38" s="25">
        <f t="shared" si="6"/>
        <v>32.199999999999996</v>
      </c>
      <c r="L38" s="26">
        <f t="shared" si="7"/>
        <v>1.6901408450704227</v>
      </c>
      <c r="M38" s="25">
        <f t="shared" si="8"/>
        <v>10.140845070422536</v>
      </c>
      <c r="N38" s="26">
        <f>opgave!$AC$38*E38/opgave!$AB$41</f>
        <v>1.6666666666666665</v>
      </c>
      <c r="O38" s="26">
        <f>opgave!$AC$40*E38/opgave!$AB$41</f>
        <v>3.333333333333333</v>
      </c>
      <c r="P38" s="21">
        <f t="shared" si="9"/>
        <v>228</v>
      </c>
      <c r="Q38" s="60">
        <f>opgave!$AE$37*F38</f>
        <v>192</v>
      </c>
      <c r="R38" s="60">
        <f>0.5*(opgave!$AE$37-opgave!$AE$39)*(G38-F38)</f>
        <v>12</v>
      </c>
      <c r="S38" s="60">
        <f>opgave!$AE$39*(G38-F38)</f>
        <v>24</v>
      </c>
      <c r="U38" s="1"/>
      <c r="V38" s="1"/>
      <c r="W38" s="1"/>
    </row>
    <row r="39" spans="1:23" ht="15.75">
      <c r="A39" s="5">
        <v>34</v>
      </c>
      <c r="B39" s="24">
        <f t="shared" si="0"/>
        <v>3.9</v>
      </c>
      <c r="C39" s="24">
        <f t="shared" si="1"/>
        <v>9.5</v>
      </c>
      <c r="D39" s="24">
        <f t="shared" si="2"/>
        <v>7.6</v>
      </c>
      <c r="E39" s="5">
        <v>100</v>
      </c>
      <c r="F39" s="27">
        <f t="shared" si="3"/>
        <v>30</v>
      </c>
      <c r="G39" s="5">
        <f t="shared" si="4"/>
        <v>38</v>
      </c>
      <c r="H39" s="44"/>
      <c r="I39" s="24"/>
      <c r="J39" s="25">
        <f t="shared" si="5"/>
        <v>175.98749999999998</v>
      </c>
      <c r="K39" s="25">
        <f t="shared" si="6"/>
        <v>37.05</v>
      </c>
      <c r="L39" s="26">
        <f t="shared" si="7"/>
        <v>1.5789473684210527</v>
      </c>
      <c r="M39" s="26">
        <f t="shared" si="8"/>
        <v>9.473684210526317</v>
      </c>
      <c r="N39" s="26">
        <f>opgave!$AC$38*E39/opgave!$AB$41</f>
        <v>3.333333333333333</v>
      </c>
      <c r="O39" s="26">
        <f>opgave!$AC$40*E39/opgave!$AB$41</f>
        <v>6.666666666666666</v>
      </c>
      <c r="P39" s="21">
        <f t="shared" si="9"/>
        <v>288</v>
      </c>
      <c r="Q39" s="60">
        <f>opgave!$AE$37*F39</f>
        <v>240</v>
      </c>
      <c r="R39" s="60">
        <f>0.5*(opgave!$AE$37-opgave!$AE$39)*(G39-F39)</f>
        <v>16</v>
      </c>
      <c r="S39" s="60">
        <f>opgave!$AE$39*(G39-F39)</f>
        <v>32</v>
      </c>
      <c r="U39" s="1"/>
      <c r="V39" s="1"/>
      <c r="W39" s="1"/>
    </row>
    <row r="40" spans="1:23" ht="15.75">
      <c r="A40" s="5">
        <v>35</v>
      </c>
      <c r="B40" s="24">
        <f t="shared" si="0"/>
        <v>3.6</v>
      </c>
      <c r="C40" s="24">
        <f t="shared" si="1"/>
        <v>9.4</v>
      </c>
      <c r="D40" s="24">
        <f t="shared" si="2"/>
        <v>7.3</v>
      </c>
      <c r="E40" s="5">
        <v>200</v>
      </c>
      <c r="F40" s="27">
        <f t="shared" si="3"/>
        <v>25</v>
      </c>
      <c r="G40" s="5">
        <f t="shared" si="4"/>
        <v>31</v>
      </c>
      <c r="H40" s="44"/>
      <c r="I40" s="24"/>
      <c r="J40" s="25">
        <f t="shared" si="5"/>
        <v>159.04800000000003</v>
      </c>
      <c r="K40" s="25">
        <f t="shared" si="6"/>
        <v>33.84</v>
      </c>
      <c r="L40" s="26">
        <f t="shared" si="7"/>
        <v>1.6438356164383563</v>
      </c>
      <c r="M40" s="25">
        <f t="shared" si="8"/>
        <v>9.863013698630139</v>
      </c>
      <c r="N40" s="26">
        <f>opgave!$AC$38*E40/opgave!$AB$41</f>
        <v>6.666666666666666</v>
      </c>
      <c r="O40" s="25">
        <f>opgave!$AC$40*E40/opgave!$AB$41</f>
        <v>13.333333333333332</v>
      </c>
      <c r="P40" s="21">
        <f t="shared" si="9"/>
        <v>236</v>
      </c>
      <c r="Q40" s="60">
        <f>opgave!$AE$37*F40</f>
        <v>200</v>
      </c>
      <c r="R40" s="60">
        <f>0.5*(opgave!$AE$37-opgave!$AE$39)*(G40-F40)</f>
        <v>12</v>
      </c>
      <c r="S40" s="60">
        <f>opgave!$AE$39*(G40-F40)</f>
        <v>24</v>
      </c>
      <c r="U40" s="1"/>
      <c r="V40" s="1"/>
      <c r="W40" s="1"/>
    </row>
    <row r="41" spans="1:23" ht="15.75">
      <c r="A41" s="5">
        <v>36</v>
      </c>
      <c r="B41" s="24">
        <f t="shared" si="0"/>
        <v>4</v>
      </c>
      <c r="C41" s="24">
        <f t="shared" si="1"/>
        <v>9.7</v>
      </c>
      <c r="D41" s="24">
        <f t="shared" si="2"/>
        <v>7.8</v>
      </c>
      <c r="E41" s="5">
        <v>500</v>
      </c>
      <c r="F41" s="27">
        <f t="shared" si="3"/>
        <v>31</v>
      </c>
      <c r="G41" s="5">
        <f t="shared" si="4"/>
        <v>39</v>
      </c>
      <c r="H41" s="44"/>
      <c r="I41" s="24"/>
      <c r="J41" s="25">
        <f t="shared" si="5"/>
        <v>188.17999999999998</v>
      </c>
      <c r="K41" s="25">
        <f t="shared" si="6"/>
        <v>38.8</v>
      </c>
      <c r="L41" s="26">
        <f t="shared" si="7"/>
        <v>1.5384615384615385</v>
      </c>
      <c r="M41" s="26">
        <f t="shared" si="8"/>
        <v>9.230769230769232</v>
      </c>
      <c r="N41" s="25">
        <f>opgave!$AC$38*E41/opgave!$AB$41</f>
        <v>16.666666666666664</v>
      </c>
      <c r="O41" s="25">
        <f>opgave!$AC$40*E41/opgave!$AB$41</f>
        <v>33.33333333333333</v>
      </c>
      <c r="P41" s="21">
        <f t="shared" si="9"/>
        <v>296</v>
      </c>
      <c r="Q41" s="60">
        <f>opgave!$AE$37*F41</f>
        <v>248</v>
      </c>
      <c r="R41" s="60">
        <f>0.5*(opgave!$AE$37-opgave!$AE$39)*(G41-F41)</f>
        <v>16</v>
      </c>
      <c r="S41" s="60">
        <f>opgave!$AE$39*(G41-F41)</f>
        <v>32</v>
      </c>
      <c r="U41" s="1"/>
      <c r="V41" s="1"/>
      <c r="W41" s="1"/>
    </row>
    <row r="42" spans="1:23" ht="15.75">
      <c r="A42" s="5">
        <v>37</v>
      </c>
      <c r="B42" s="24">
        <f t="shared" si="0"/>
        <v>3.7</v>
      </c>
      <c r="C42" s="24">
        <f t="shared" si="1"/>
        <v>9.6</v>
      </c>
      <c r="D42" s="24">
        <f t="shared" si="2"/>
        <v>7.5</v>
      </c>
      <c r="E42" s="24">
        <v>10</v>
      </c>
      <c r="F42" s="27">
        <f t="shared" si="3"/>
        <v>26</v>
      </c>
      <c r="G42" s="5">
        <f t="shared" si="4"/>
        <v>33</v>
      </c>
      <c r="H42" s="44"/>
      <c r="I42" s="24"/>
      <c r="J42" s="25">
        <f t="shared" si="5"/>
        <v>170.496</v>
      </c>
      <c r="K42" s="25">
        <f t="shared" si="6"/>
        <v>35.52</v>
      </c>
      <c r="L42" s="26">
        <f t="shared" si="7"/>
        <v>1.6</v>
      </c>
      <c r="M42" s="25">
        <f t="shared" si="8"/>
        <v>9.600000000000001</v>
      </c>
      <c r="N42" s="58">
        <f>opgave!$AC$38*E42/opgave!$AB$41</f>
        <v>0.33333333333333326</v>
      </c>
      <c r="O42" s="58">
        <f>opgave!$AC$40*E42/opgave!$AB$41</f>
        <v>0.6666666666666665</v>
      </c>
      <c r="P42" s="21">
        <f t="shared" si="9"/>
        <v>250</v>
      </c>
      <c r="Q42" s="60">
        <f>opgave!$AE$37*F42</f>
        <v>208</v>
      </c>
      <c r="R42" s="60">
        <f>0.5*(opgave!$AE$37-opgave!$AE$39)*(G42-F42)</f>
        <v>14</v>
      </c>
      <c r="S42" s="60">
        <f>opgave!$AE$39*(G42-F42)</f>
        <v>28</v>
      </c>
      <c r="U42" s="1"/>
      <c r="V42" s="1"/>
      <c r="W42" s="1"/>
    </row>
    <row r="43" spans="1:19" ht="15.75">
      <c r="A43" s="5">
        <v>38</v>
      </c>
      <c r="B43" s="24">
        <f t="shared" si="0"/>
        <v>4.1</v>
      </c>
      <c r="C43" s="24">
        <f t="shared" si="1"/>
        <v>9.9</v>
      </c>
      <c r="D43" s="24">
        <f t="shared" si="2"/>
        <v>8</v>
      </c>
      <c r="E43" s="24">
        <v>20</v>
      </c>
      <c r="F43" s="27">
        <f t="shared" si="3"/>
        <v>32</v>
      </c>
      <c r="G43" s="5">
        <f t="shared" si="4"/>
        <v>40</v>
      </c>
      <c r="H43" s="44"/>
      <c r="I43" s="24"/>
      <c r="J43" s="25">
        <f t="shared" si="5"/>
        <v>200.9205</v>
      </c>
      <c r="K43" s="25">
        <f t="shared" si="6"/>
        <v>40.589999999999996</v>
      </c>
      <c r="L43" s="26">
        <f t="shared" si="7"/>
        <v>1.5</v>
      </c>
      <c r="M43" s="26">
        <f t="shared" si="8"/>
        <v>9</v>
      </c>
      <c r="N43" s="58">
        <f>opgave!$AC$38*E43/opgave!$AB$41</f>
        <v>0.6666666666666665</v>
      </c>
      <c r="O43" s="26">
        <f>opgave!$AC$40*E43/opgave!$AB$41</f>
        <v>1.333333333333333</v>
      </c>
      <c r="P43" s="21">
        <f t="shared" si="9"/>
        <v>304</v>
      </c>
      <c r="Q43" s="60">
        <f>opgave!$AE$37*F43</f>
        <v>256</v>
      </c>
      <c r="R43" s="60">
        <f>0.5*(opgave!$AE$37-opgave!$AE$39)*(G43-F43)</f>
        <v>16</v>
      </c>
      <c r="S43" s="60">
        <f>opgave!$AE$39*(G43-F43)</f>
        <v>32</v>
      </c>
    </row>
    <row r="44" spans="1:19" ht="15.75">
      <c r="A44" s="5">
        <v>39</v>
      </c>
      <c r="B44" s="24">
        <f t="shared" si="0"/>
        <v>3.8</v>
      </c>
      <c r="C44" s="24">
        <f t="shared" si="1"/>
        <v>9.8</v>
      </c>
      <c r="D44" s="24">
        <f t="shared" si="2"/>
        <v>7.7</v>
      </c>
      <c r="E44" s="24">
        <v>50</v>
      </c>
      <c r="F44" s="27">
        <f t="shared" si="3"/>
        <v>27</v>
      </c>
      <c r="G44" s="5">
        <f t="shared" si="4"/>
        <v>34</v>
      </c>
      <c r="H44" s="44"/>
      <c r="I44" s="24"/>
      <c r="J44" s="25">
        <f t="shared" si="5"/>
        <v>182.47600000000003</v>
      </c>
      <c r="K44" s="25">
        <f t="shared" si="6"/>
        <v>37.24</v>
      </c>
      <c r="L44" s="26">
        <f t="shared" si="7"/>
        <v>1.5584415584415585</v>
      </c>
      <c r="M44" s="26">
        <f t="shared" si="8"/>
        <v>9.350649350649352</v>
      </c>
      <c r="N44" s="26">
        <f>opgave!$AC$38*E44/opgave!$AB$41</f>
        <v>1.6666666666666665</v>
      </c>
      <c r="O44" s="26">
        <f>opgave!$AC$40*E44/opgave!$AB$41</f>
        <v>3.333333333333333</v>
      </c>
      <c r="P44" s="21">
        <f t="shared" si="9"/>
        <v>258</v>
      </c>
      <c r="Q44" s="60">
        <f>opgave!$AE$37*F44</f>
        <v>216</v>
      </c>
      <c r="R44" s="60">
        <f>0.5*(opgave!$AE$37-opgave!$AE$39)*(G44-F44)</f>
        <v>14</v>
      </c>
      <c r="S44" s="60">
        <f>opgave!$AE$39*(G44-F44)</f>
        <v>28</v>
      </c>
    </row>
    <row r="45" spans="1:19" ht="15.75">
      <c r="A45" s="5">
        <v>40</v>
      </c>
      <c r="B45" s="24">
        <f t="shared" si="0"/>
        <v>4.2</v>
      </c>
      <c r="C45" s="24">
        <f t="shared" si="1"/>
        <v>10.1</v>
      </c>
      <c r="D45" s="24">
        <f t="shared" si="2"/>
        <v>8.2</v>
      </c>
      <c r="E45" s="5">
        <v>100</v>
      </c>
      <c r="F45" s="27">
        <f t="shared" si="3"/>
        <v>33</v>
      </c>
      <c r="G45" s="5">
        <f t="shared" si="4"/>
        <v>41</v>
      </c>
      <c r="H45" s="44"/>
      <c r="I45" s="24"/>
      <c r="J45" s="25">
        <f t="shared" si="5"/>
        <v>214.221</v>
      </c>
      <c r="K45" s="25">
        <f t="shared" si="6"/>
        <v>42.42</v>
      </c>
      <c r="L45" s="26">
        <f t="shared" si="7"/>
        <v>1.4634146341463417</v>
      </c>
      <c r="M45" s="26">
        <f t="shared" si="8"/>
        <v>8.78048780487805</v>
      </c>
      <c r="N45" s="26">
        <f>opgave!$AC$38*E45/opgave!$AB$41</f>
        <v>3.333333333333333</v>
      </c>
      <c r="O45" s="26">
        <f>opgave!$AC$40*E45/opgave!$AB$41</f>
        <v>6.666666666666666</v>
      </c>
      <c r="P45" s="21">
        <f t="shared" si="9"/>
        <v>312</v>
      </c>
      <c r="Q45" s="60">
        <f>opgave!$AE$37*F45</f>
        <v>264</v>
      </c>
      <c r="R45" s="60">
        <f>0.5*(opgave!$AE$37-opgave!$AE$39)*(G45-F45)</f>
        <v>16</v>
      </c>
      <c r="S45" s="60">
        <f>opgave!$AE$39*(G45-F45)</f>
        <v>32</v>
      </c>
    </row>
    <row r="46" spans="1:19" ht="15.75">
      <c r="A46" s="5">
        <v>41</v>
      </c>
      <c r="B46" s="24">
        <f t="shared" si="0"/>
        <v>3.9</v>
      </c>
      <c r="C46" s="24">
        <f t="shared" si="1"/>
        <v>10</v>
      </c>
      <c r="D46" s="24">
        <f t="shared" si="2"/>
        <v>7.9</v>
      </c>
      <c r="E46" s="5">
        <v>200</v>
      </c>
      <c r="F46" s="27">
        <f t="shared" si="3"/>
        <v>28</v>
      </c>
      <c r="G46" s="5">
        <f t="shared" si="4"/>
        <v>35</v>
      </c>
      <c r="H46" s="45"/>
      <c r="I46" s="24"/>
      <c r="J46" s="25">
        <f t="shared" si="5"/>
        <v>195</v>
      </c>
      <c r="K46" s="25">
        <f t="shared" si="6"/>
        <v>39</v>
      </c>
      <c r="L46" s="26">
        <f t="shared" si="7"/>
        <v>1.5189873417721518</v>
      </c>
      <c r="M46" s="26">
        <f t="shared" si="8"/>
        <v>9.11392405063291</v>
      </c>
      <c r="N46" s="26">
        <f>opgave!$AC$38*E46/opgave!$AB$41</f>
        <v>6.666666666666666</v>
      </c>
      <c r="O46" s="25">
        <f>opgave!$AC$40*E46/opgave!$AB$41</f>
        <v>13.333333333333332</v>
      </c>
      <c r="P46" s="21">
        <f t="shared" si="9"/>
        <v>266</v>
      </c>
      <c r="Q46" s="60">
        <f>opgave!$AE$37*F46</f>
        <v>224</v>
      </c>
      <c r="R46" s="60">
        <f>0.5*(opgave!$AE$37-opgave!$AE$39)*(G46-F46)</f>
        <v>14</v>
      </c>
      <c r="S46" s="60">
        <f>opgave!$AE$39*(G46-F46)</f>
        <v>28</v>
      </c>
    </row>
    <row r="47" spans="1:19" ht="15.75">
      <c r="A47" s="5">
        <v>42</v>
      </c>
      <c r="B47" s="24">
        <f t="shared" si="0"/>
        <v>4.3</v>
      </c>
      <c r="C47" s="24">
        <f t="shared" si="1"/>
        <v>10.3</v>
      </c>
      <c r="D47" s="24">
        <f t="shared" si="2"/>
        <v>8.4</v>
      </c>
      <c r="E47" s="5">
        <v>500</v>
      </c>
      <c r="F47" s="27">
        <f t="shared" si="3"/>
        <v>34</v>
      </c>
      <c r="G47" s="5">
        <f t="shared" si="4"/>
        <v>43</v>
      </c>
      <c r="H47" s="69"/>
      <c r="I47" s="24"/>
      <c r="J47" s="25">
        <f t="shared" si="5"/>
        <v>228.09350000000003</v>
      </c>
      <c r="K47" s="25">
        <f t="shared" si="6"/>
        <v>44.29</v>
      </c>
      <c r="L47" s="26">
        <f t="shared" si="7"/>
        <v>1.4285714285714286</v>
      </c>
      <c r="M47" s="26">
        <f t="shared" si="8"/>
        <v>8.571428571428571</v>
      </c>
      <c r="N47" s="25">
        <f>opgave!$AC$38*E47/opgave!$AB$41</f>
        <v>16.666666666666664</v>
      </c>
      <c r="O47" s="25">
        <f>opgave!$AC$40*E47/opgave!$AB$41</f>
        <v>33.33333333333333</v>
      </c>
      <c r="P47" s="21">
        <f t="shared" si="9"/>
        <v>326</v>
      </c>
      <c r="Q47" s="60">
        <f>opgave!$AE$37*F47</f>
        <v>272</v>
      </c>
      <c r="R47" s="60">
        <f>0.5*(opgave!$AE$37-opgave!$AE$39)*(G47-F47)</f>
        <v>18</v>
      </c>
      <c r="S47" s="60">
        <f>opgave!$AE$39*(G47-F47)</f>
        <v>36</v>
      </c>
    </row>
    <row r="48" spans="1:19" ht="15.75">
      <c r="A48" s="5">
        <v>43</v>
      </c>
      <c r="B48" s="24">
        <f t="shared" si="0"/>
        <v>4</v>
      </c>
      <c r="C48" s="24">
        <f t="shared" si="1"/>
        <v>10.2</v>
      </c>
      <c r="D48" s="24">
        <f t="shared" si="2"/>
        <v>8.1</v>
      </c>
      <c r="E48" s="24">
        <v>10</v>
      </c>
      <c r="F48" s="27">
        <f t="shared" si="3"/>
        <v>29</v>
      </c>
      <c r="G48" s="5">
        <f t="shared" si="4"/>
        <v>36</v>
      </c>
      <c r="H48" s="70"/>
      <c r="I48" s="24"/>
      <c r="J48" s="25">
        <f t="shared" si="5"/>
        <v>208.07999999999998</v>
      </c>
      <c r="K48" s="25">
        <f t="shared" si="6"/>
        <v>40.8</v>
      </c>
      <c r="L48" s="26">
        <f t="shared" si="7"/>
        <v>1.4814814814814816</v>
      </c>
      <c r="M48" s="26">
        <f t="shared" si="8"/>
        <v>8.888888888888891</v>
      </c>
      <c r="N48" s="58">
        <f>opgave!$AC$38*E48/opgave!$AB$41</f>
        <v>0.33333333333333326</v>
      </c>
      <c r="O48" s="58">
        <f>opgave!$AC$40*E48/opgave!$AB$41</f>
        <v>0.6666666666666665</v>
      </c>
      <c r="P48" s="21">
        <f t="shared" si="9"/>
        <v>274</v>
      </c>
      <c r="Q48" s="60">
        <f>opgave!$AE$37*F48</f>
        <v>232</v>
      </c>
      <c r="R48" s="60">
        <f>0.5*(opgave!$AE$37-opgave!$AE$39)*(G48-F48)</f>
        <v>14</v>
      </c>
      <c r="S48" s="60">
        <f>opgave!$AE$39*(G48-F48)</f>
        <v>28</v>
      </c>
    </row>
    <row r="49" spans="1:19" ht="15.75">
      <c r="A49" s="5">
        <v>44</v>
      </c>
      <c r="B49" s="24">
        <f t="shared" si="0"/>
        <v>4.4</v>
      </c>
      <c r="C49" s="24">
        <f t="shared" si="1"/>
        <v>10.5</v>
      </c>
      <c r="D49" s="24">
        <f t="shared" si="2"/>
        <v>8.6</v>
      </c>
      <c r="E49" s="24">
        <v>20</v>
      </c>
      <c r="F49" s="27">
        <f t="shared" si="3"/>
        <v>35</v>
      </c>
      <c r="G49" s="5">
        <f t="shared" si="4"/>
        <v>44</v>
      </c>
      <c r="H49" s="70"/>
      <c r="I49" s="24"/>
      <c r="J49" s="25">
        <f t="shared" si="5"/>
        <v>242.55</v>
      </c>
      <c r="K49" s="25">
        <f t="shared" si="6"/>
        <v>46.2</v>
      </c>
      <c r="L49" s="26">
        <f t="shared" si="7"/>
        <v>1.3953488372093024</v>
      </c>
      <c r="M49" s="26">
        <f t="shared" si="8"/>
        <v>8.372093023255815</v>
      </c>
      <c r="N49" s="58">
        <f>opgave!$AC$38*E49/opgave!$AB$41</f>
        <v>0.6666666666666665</v>
      </c>
      <c r="O49" s="26">
        <f>opgave!$AC$40*E49/opgave!$AB$41</f>
        <v>1.333333333333333</v>
      </c>
      <c r="P49" s="21">
        <f t="shared" si="9"/>
        <v>334</v>
      </c>
      <c r="Q49" s="60">
        <f>opgave!$AE$37*F49</f>
        <v>280</v>
      </c>
      <c r="R49" s="60">
        <f>0.5*(opgave!$AE$37-opgave!$AE$39)*(G49-F49)</f>
        <v>18</v>
      </c>
      <c r="S49" s="60">
        <f>opgave!$AE$39*(G49-F49)</f>
        <v>36</v>
      </c>
    </row>
    <row r="50" spans="1:19" ht="15.75">
      <c r="A50" s="5">
        <v>45</v>
      </c>
      <c r="B50" s="24">
        <f t="shared" si="0"/>
        <v>4.1</v>
      </c>
      <c r="C50" s="24">
        <f t="shared" si="1"/>
        <v>10.4</v>
      </c>
      <c r="D50" s="24">
        <f t="shared" si="2"/>
        <v>8.3</v>
      </c>
      <c r="E50" s="24">
        <v>50</v>
      </c>
      <c r="F50" s="27">
        <f t="shared" si="3"/>
        <v>30</v>
      </c>
      <c r="G50" s="5">
        <f t="shared" si="4"/>
        <v>38</v>
      </c>
      <c r="H50" s="47"/>
      <c r="I50" s="24"/>
      <c r="J50" s="25">
        <f t="shared" si="5"/>
        <v>221.728</v>
      </c>
      <c r="K50" s="25">
        <f t="shared" si="6"/>
        <v>42.64</v>
      </c>
      <c r="L50" s="26">
        <f t="shared" si="7"/>
        <v>1.4457831325301203</v>
      </c>
      <c r="M50" s="26">
        <f t="shared" si="8"/>
        <v>8.67469879518072</v>
      </c>
      <c r="N50" s="26">
        <f>opgave!$AC$38*E50/opgave!$AB$41</f>
        <v>1.6666666666666665</v>
      </c>
      <c r="O50" s="26">
        <f>opgave!$AC$40*E50/opgave!$AB$41</f>
        <v>3.333333333333333</v>
      </c>
      <c r="P50" s="21">
        <f t="shared" si="9"/>
        <v>288</v>
      </c>
      <c r="Q50" s="60">
        <f>opgave!$AE$37*F50</f>
        <v>240</v>
      </c>
      <c r="R50" s="60">
        <f>0.5*(opgave!$AE$37-opgave!$AE$39)*(G50-F50)</f>
        <v>16</v>
      </c>
      <c r="S50" s="60">
        <f>opgave!$AE$39*(G50-F50)</f>
        <v>32</v>
      </c>
    </row>
    <row r="54" ht="15.75">
      <c r="S54" s="66"/>
    </row>
    <row r="55" ht="15.75">
      <c r="S55" s="66"/>
    </row>
    <row r="56" ht="15.75">
      <c r="S56" s="66"/>
    </row>
    <row r="57" ht="15.75">
      <c r="S57" s="66"/>
    </row>
    <row r="58" ht="15.75">
      <c r="S58" s="66"/>
    </row>
    <row r="59" ht="15.75">
      <c r="S59" s="66"/>
    </row>
    <row r="60" ht="15.75">
      <c r="S60" s="66"/>
    </row>
    <row r="61" ht="15.75">
      <c r="S61" s="66"/>
    </row>
    <row r="62" ht="15.75">
      <c r="S62" s="66"/>
    </row>
    <row r="63" ht="15.75">
      <c r="S63" s="66"/>
    </row>
    <row r="64" ht="15.75">
      <c r="S64" s="66"/>
    </row>
    <row r="65" ht="15.75">
      <c r="S65" s="66"/>
    </row>
    <row r="66" ht="15.75">
      <c r="S66" s="66"/>
    </row>
    <row r="67" ht="15.75">
      <c r="S67" s="66"/>
    </row>
    <row r="68" ht="15.75">
      <c r="S68" s="66"/>
    </row>
    <row r="69" ht="15.75">
      <c r="S69" s="66"/>
    </row>
    <row r="70" ht="15.75">
      <c r="S70" s="66"/>
    </row>
    <row r="71" ht="15.75">
      <c r="S71" s="66"/>
    </row>
    <row r="72" ht="15.75">
      <c r="S72" s="66"/>
    </row>
    <row r="73" ht="15.75">
      <c r="S73" s="66"/>
    </row>
    <row r="74" ht="15.75">
      <c r="S74" s="66"/>
    </row>
    <row r="75" ht="15.75">
      <c r="S75" s="66"/>
    </row>
    <row r="76" ht="15.75">
      <c r="S76" s="66"/>
    </row>
    <row r="77" ht="15.75">
      <c r="S77" s="66"/>
    </row>
    <row r="78" ht="15.75">
      <c r="S78" s="66"/>
    </row>
    <row r="79" ht="15.75">
      <c r="S79" s="66"/>
    </row>
    <row r="80" ht="15.75">
      <c r="S80" s="66"/>
    </row>
    <row r="81" ht="15.75">
      <c r="S81" s="66"/>
    </row>
    <row r="82" ht="15.75">
      <c r="S82" s="66"/>
    </row>
    <row r="83" ht="15.75">
      <c r="S83" s="66"/>
    </row>
    <row r="84" ht="15.75">
      <c r="S84" s="66"/>
    </row>
    <row r="85" ht="15.75">
      <c r="S85" s="66"/>
    </row>
    <row r="86" ht="15.75">
      <c r="S86" s="66"/>
    </row>
    <row r="87" ht="15.75">
      <c r="S87" s="66"/>
    </row>
    <row r="88" ht="15.75">
      <c r="S88" s="66"/>
    </row>
    <row r="89" ht="15.75">
      <c r="S89" s="66"/>
    </row>
    <row r="90" ht="15.75">
      <c r="S90" s="66"/>
    </row>
    <row r="91" ht="15.75">
      <c r="S91" s="66"/>
    </row>
    <row r="92" ht="15.75">
      <c r="S92" s="66"/>
    </row>
    <row r="93" ht="15.75">
      <c r="S93" s="66"/>
    </row>
    <row r="94" ht="15.75">
      <c r="S94" s="66"/>
    </row>
    <row r="95" ht="15.75">
      <c r="S95" s="66"/>
    </row>
    <row r="96" ht="15.75">
      <c r="S96" s="66"/>
    </row>
    <row r="97" ht="15.75">
      <c r="S97" s="66"/>
    </row>
    <row r="98" ht="15.75">
      <c r="S98" s="66"/>
    </row>
    <row r="99" ht="15.75">
      <c r="S99" s="66"/>
    </row>
    <row r="100" ht="15.75">
      <c r="S100" s="66"/>
    </row>
    <row r="101" ht="15.75">
      <c r="S101" s="66"/>
    </row>
    <row r="102" ht="15.75">
      <c r="S102" s="66"/>
    </row>
  </sheetData>
  <mergeCells count="3">
    <mergeCell ref="I2:N2"/>
    <mergeCell ref="B2:E2"/>
    <mergeCell ref="Q2:R3"/>
  </mergeCells>
  <printOptions/>
  <pageMargins left="0.59" right="0.43" top="0.6" bottom="0.75" header="0.5118110236220472" footer="0.5118110236220472"/>
  <pageSetup fitToHeight="1" fitToWidth="1" horizontalDpi="300" verticalDpi="300" orientation="portrait" paperSize="9" scale="71" r:id="rId1"/>
  <rowBreaks count="2" manualBreakCount="2">
    <brk id="51" max="17" man="1"/>
    <brk id="10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2008-12-30T13:44:14Z</cp:lastPrinted>
  <dcterms:created xsi:type="dcterms:W3CDTF">1999-05-04T17:29:24Z</dcterms:created>
  <dcterms:modified xsi:type="dcterms:W3CDTF">2011-01-18T10:14:46Z</dcterms:modified>
  <cp:category/>
  <cp:version/>
  <cp:contentType/>
  <cp:contentStatus/>
</cp:coreProperties>
</file>