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120" windowWidth="19035" windowHeight="12015" activeTab="0"/>
  </bookViews>
  <sheets>
    <sheet name="Menu" sheetId="1" r:id="rId1"/>
    <sheet name="Meten" sheetId="2" r:id="rId2"/>
  </sheets>
  <definedNames/>
  <calcPr fullCalcOnLoad="1"/>
</workbook>
</file>

<file path=xl/sharedStrings.xml><?xml version="1.0" encoding="utf-8"?>
<sst xmlns="http://schemas.openxmlformats.org/spreadsheetml/2006/main" count="75" uniqueCount="47">
  <si>
    <t>Hefboom</t>
  </si>
  <si>
    <t>Hefboomlengte</t>
  </si>
  <si>
    <t>cm</t>
  </si>
  <si>
    <t>r1 =</t>
  </si>
  <si>
    <t>F1</t>
  </si>
  <si>
    <t>r2</t>
  </si>
  <si>
    <t>F2</t>
  </si>
  <si>
    <t>°</t>
  </si>
  <si>
    <t>x</t>
  </si>
  <si>
    <t>y</t>
  </si>
  <si>
    <t>Draaipunt O: y =</t>
  </si>
  <si>
    <t>gewichtjes links a 0,5 N</t>
  </si>
  <si>
    <t>N</t>
  </si>
  <si>
    <t>M1=</t>
  </si>
  <si>
    <t>Ncm</t>
  </si>
  <si>
    <t>M2 =</t>
  </si>
  <si>
    <t>Gewichtjes links</t>
  </si>
  <si>
    <t>haaklengte =</t>
  </si>
  <si>
    <t>Statiefpaal</t>
  </si>
  <si>
    <t>Ophangpunt:</t>
  </si>
  <si>
    <t>Z(hefboom) tot O =</t>
  </si>
  <si>
    <t>hoek hefboom-horizon =</t>
  </si>
  <si>
    <t>Fz(hefboom) =</t>
  </si>
  <si>
    <t>rad</t>
  </si>
  <si>
    <t>s1 = plaats op hefboom</t>
  </si>
  <si>
    <t>s2 = paats op hefboom</t>
  </si>
  <si>
    <t>F1s1 =</t>
  </si>
  <si>
    <t>F2s2 =</t>
  </si>
  <si>
    <t>hoek pos = 1</t>
  </si>
  <si>
    <t>FzSz =</t>
  </si>
  <si>
    <t>Gewichtjes rechts</t>
  </si>
  <si>
    <t>schuif</t>
  </si>
  <si>
    <t>Hefboom met gaatjes om de … cm</t>
  </si>
  <si>
    <t>plateaubreedte =</t>
  </si>
  <si>
    <t>tafelbreedte =</t>
  </si>
  <si>
    <t>Kies het aantal gewichtjes links en rechts. Verplaats de gewichtjes tot er evenwicht is.</t>
  </si>
  <si>
    <t>De hefboom</t>
  </si>
  <si>
    <t>Met deze simulatie kun je de werking van een hefboom onderzoeken.</t>
  </si>
  <si>
    <t>6042009</t>
  </si>
  <si>
    <t>De gewichtjes aan de hefboom zijn allemaal 50 g</t>
  </si>
  <si>
    <t>Op elk gewichtje werkt dus een kracht van 0,5 N</t>
  </si>
  <si>
    <r>
      <t xml:space="preserve">Klik onder aan het scherm op de tab </t>
    </r>
    <r>
      <rPr>
        <sz val="14"/>
        <color indexed="10"/>
        <rFont val="Comic Sans MS"/>
        <family val="4"/>
      </rPr>
      <t>Meten</t>
    </r>
    <r>
      <rPr>
        <sz val="14"/>
        <color indexed="17"/>
        <rFont val="Comic Sans MS"/>
        <family val="4"/>
      </rPr>
      <t xml:space="preserve"> als je aan de proef wilt beginnen.</t>
    </r>
  </si>
  <si>
    <t>a. g. tijmensen</t>
  </si>
  <si>
    <t>arm1 (links)</t>
  </si>
  <si>
    <t>arm2 (rechts)</t>
  </si>
  <si>
    <t>kracht1 (links)</t>
  </si>
  <si>
    <t>kracht2 (rechts)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</si>
</sst>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E+00"/>
  </numFmts>
  <fonts count="20">
    <font>
      <sz val="10"/>
      <name val="Arial"/>
      <family val="0"/>
    </font>
    <font>
      <b/>
      <sz val="11.75"/>
      <name val="Times New Roman"/>
      <family val="1"/>
    </font>
    <font>
      <sz val="17.5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7"/>
      <name val="Times New Roman"/>
      <family val="1"/>
    </font>
    <font>
      <sz val="14"/>
      <color indexed="10"/>
      <name val="Comic Sans MS"/>
      <family val="4"/>
    </font>
    <font>
      <sz val="10"/>
      <color indexed="17"/>
      <name val="Comic Sans MS"/>
      <family val="4"/>
    </font>
    <font>
      <b/>
      <i/>
      <sz val="10"/>
      <color indexed="58"/>
      <name val="Comic Sans MS"/>
      <family val="4"/>
    </font>
    <font>
      <sz val="12"/>
      <name val="Comic Sans MS"/>
      <family val="4"/>
    </font>
    <font>
      <sz val="20"/>
      <color indexed="10"/>
      <name val="Comic Sans MS"/>
      <family val="4"/>
    </font>
    <font>
      <sz val="14"/>
      <color indexed="17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9" fontId="5" fillId="2" borderId="7" xfId="0" applyNumberFormat="1" applyFont="1" applyFill="1" applyBorder="1" applyAlignment="1">
      <alignment horizontal="left"/>
    </xf>
    <xf numFmtId="169" fontId="5" fillId="2" borderId="8" xfId="0" applyNumberFormat="1" applyFont="1" applyFill="1" applyBorder="1" applyAlignment="1">
      <alignment horizontal="left"/>
    </xf>
    <xf numFmtId="169" fontId="6" fillId="2" borderId="7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9" fontId="5" fillId="2" borderId="2" xfId="0" applyNumberFormat="1" applyFont="1" applyFill="1" applyBorder="1" applyAlignment="1">
      <alignment horizontal="left"/>
    </xf>
    <xf numFmtId="169" fontId="5" fillId="2" borderId="3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169" fontId="6" fillId="2" borderId="0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9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169" fontId="5" fillId="2" borderId="4" xfId="0" applyNumberFormat="1" applyFont="1" applyFill="1" applyBorder="1" applyAlignment="1">
      <alignment horizontal="left"/>
    </xf>
    <xf numFmtId="169" fontId="5" fillId="2" borderId="6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/>
    </xf>
    <xf numFmtId="169" fontId="5" fillId="2" borderId="9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69" fontId="10" fillId="2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169" fontId="8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/>
    </xf>
    <xf numFmtId="49" fontId="15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0725"/>
          <c:w val="0.98075"/>
          <c:h val="0.97575"/>
        </c:manualLayout>
      </c:layout>
      <c:scatterChart>
        <c:scatterStyle val="line"/>
        <c:varyColors val="0"/>
        <c:ser>
          <c:idx val="0"/>
          <c:order val="0"/>
          <c:tx>
            <c:v>hefboom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Meten!$AB$127:$AB$128</c:f>
              <c:numCache/>
            </c:numRef>
          </c:xVal>
          <c:yVal>
            <c:numRef>
              <c:f>Meten!$AC$127:$AC$128</c:f>
              <c:numCache/>
            </c:numRef>
          </c:yVal>
          <c:smooth val="0"/>
        </c:ser>
        <c:ser>
          <c:idx val="2"/>
          <c:order val="1"/>
          <c:tx>
            <c:v>linker koord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Meten!$AF$105:$AF$106</c:f>
              <c:numCache/>
            </c:numRef>
          </c:xVal>
          <c:yVal>
            <c:numRef>
              <c:f>Meten!$AG$105:$AG$106</c:f>
              <c:numCache/>
            </c:numRef>
          </c:yVal>
          <c:smooth val="0"/>
        </c:ser>
        <c:ser>
          <c:idx val="3"/>
          <c:order val="2"/>
          <c:tx>
            <c:v>statiefpaal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Meten!$AB$131:$AB$132</c:f>
              <c:numCache/>
            </c:numRef>
          </c:xVal>
          <c:yVal>
            <c:numRef>
              <c:f>Meten!$AC$131:$AC$132</c:f>
              <c:numCache/>
            </c:numRef>
          </c:yVal>
          <c:smooth val="0"/>
        </c:ser>
        <c:ser>
          <c:idx val="4"/>
          <c:order val="3"/>
          <c:tx>
            <c:v>draaipunt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Meten!$AB$124</c:f>
              <c:numCache/>
            </c:numRef>
          </c:xVal>
          <c:yVal>
            <c:numRef>
              <c:f>Meten!$AC$124</c:f>
              <c:numCache/>
            </c:numRef>
          </c:yVal>
          <c:smooth val="0"/>
        </c:ser>
        <c:ser>
          <c:idx val="5"/>
          <c:order val="4"/>
          <c:tx>
            <c:v>massa rechts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Meten!$AI$107:$AI$111</c:f>
              <c:numCache/>
            </c:numRef>
          </c:xVal>
          <c:yVal>
            <c:numRef>
              <c:f>Meten!$AJ$107:$AJ$111</c:f>
              <c:numCache/>
            </c:numRef>
          </c:yVal>
          <c:smooth val="0"/>
        </c:ser>
        <c:ser>
          <c:idx val="6"/>
          <c:order val="5"/>
          <c:tx>
            <c:v>rechter koord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Meten!$AI$105:$AI$106</c:f>
              <c:numCache/>
            </c:numRef>
          </c:xVal>
          <c:yVal>
            <c:numRef>
              <c:f>Meten!$AJ$105:$AJ$106</c:f>
              <c:numCache/>
            </c:numRef>
          </c:yVal>
          <c:smooth val="0"/>
        </c:ser>
        <c:ser>
          <c:idx val="7"/>
          <c:order val="6"/>
          <c:tx>
            <c:v>gaatjes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Meten!$AB$135:$AB$235</c:f>
              <c:numCache/>
            </c:numRef>
          </c:xVal>
          <c:yVal>
            <c:numRef>
              <c:f>Meten!$AC$135:$AC$235</c:f>
              <c:numCache/>
            </c:numRef>
          </c:yVal>
          <c:smooth val="0"/>
        </c:ser>
        <c:ser>
          <c:idx val="1"/>
          <c:order val="7"/>
          <c:tx>
            <c:v>massa links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Meten!$AF$107:$AF$112</c:f>
              <c:numCache/>
            </c:numRef>
          </c:xVal>
          <c:yVal>
            <c:numRef>
              <c:f>Meten!$AG$107:$AG$112</c:f>
              <c:numCache/>
            </c:numRef>
          </c:yVal>
          <c:smooth val="0"/>
        </c:ser>
        <c:ser>
          <c:idx val="8"/>
          <c:order val="8"/>
          <c:tx>
            <c:v>tafel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Meten!$AE$127:$AE$128</c:f>
              <c:numCache/>
            </c:numRef>
          </c:xVal>
          <c:yVal>
            <c:numRef>
              <c:f>Meten!$AF$127:$AF$128</c:f>
              <c:numCache/>
            </c:numRef>
          </c:yVal>
          <c:smooth val="0"/>
        </c:ser>
        <c:ser>
          <c:idx val="9"/>
          <c:order val="9"/>
          <c:tx>
            <c:v>plateau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Meten!$AE$131:$AE$132</c:f>
              <c:numCache/>
            </c:numRef>
          </c:xVal>
          <c:yVal>
            <c:numRef>
              <c:f>Meten!$AF$131:$AF$132</c:f>
              <c:numCache/>
            </c:numRef>
          </c:yVal>
          <c:smooth val="0"/>
        </c:ser>
        <c:axId val="9937839"/>
        <c:axId val="22331688"/>
      </c:scatterChart>
      <c:valAx>
        <c:axId val="9937839"/>
        <c:scaling>
          <c:orientation val="minMax"/>
          <c:max val="30"/>
          <c:min val="-30"/>
        </c:scaling>
        <c:axPos val="b"/>
        <c:delete val="0"/>
        <c:numFmt formatCode="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22331688"/>
        <c:crosses val="autoZero"/>
        <c:crossBetween val="midCat"/>
        <c:dispUnits/>
        <c:majorUnit val="5"/>
        <c:minorUnit val="1"/>
      </c:valAx>
      <c:valAx>
        <c:axId val="22331688"/>
        <c:scaling>
          <c:orientation val="minMax"/>
          <c:max val="25"/>
          <c:min val="-5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</xdr:row>
      <xdr:rowOff>0</xdr:rowOff>
    </xdr:from>
    <xdr:to>
      <xdr:col>9</xdr:col>
      <xdr:colOff>485775</xdr:colOff>
      <xdr:row>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1575" y="733425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</xdr:rowOff>
    </xdr:from>
    <xdr:to>
      <xdr:col>17</xdr:col>
      <xdr:colOff>190500</xdr:colOff>
      <xdr:row>41</xdr:row>
      <xdr:rowOff>104775</xdr:rowOff>
    </xdr:to>
    <xdr:grpSp>
      <xdr:nvGrpSpPr>
        <xdr:cNvPr id="1" name="Group 30"/>
        <xdr:cNvGrpSpPr>
          <a:grpSpLocks/>
        </xdr:cNvGrpSpPr>
      </xdr:nvGrpSpPr>
      <xdr:grpSpPr>
        <a:xfrm>
          <a:off x="133350" y="352425"/>
          <a:ext cx="10458450" cy="8077200"/>
          <a:chOff x="14" y="12"/>
          <a:chExt cx="1021" cy="848"/>
        </a:xfrm>
        <a:solidFill>
          <a:srgbClr val="FFFFFF"/>
        </a:solidFill>
      </xdr:grpSpPr>
      <xdr:grpSp>
        <xdr:nvGrpSpPr>
          <xdr:cNvPr id="2" name="Group 29"/>
          <xdr:cNvGrpSpPr>
            <a:grpSpLocks/>
          </xdr:cNvGrpSpPr>
        </xdr:nvGrpSpPr>
        <xdr:grpSpPr>
          <a:xfrm>
            <a:off x="14" y="74"/>
            <a:ext cx="1021" cy="263"/>
            <a:chOff x="7" y="767"/>
            <a:chExt cx="1021" cy="263"/>
          </a:xfrm>
          <a:solidFill>
            <a:srgbClr val="FFFFFF"/>
          </a:solidFill>
        </xdr:grpSpPr>
        <xdr:sp>
          <xdr:nvSpPr>
            <xdr:cNvPr id="3" name="Rectangle 26"/>
            <xdr:cNvSpPr>
              <a:spLocks/>
            </xdr:cNvSpPr>
          </xdr:nvSpPr>
          <xdr:spPr>
            <a:xfrm>
              <a:off x="514" y="767"/>
              <a:ext cx="8" cy="246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8"/>
            <xdr:cNvGrpSpPr>
              <a:grpSpLocks/>
            </xdr:cNvGrpSpPr>
          </xdr:nvGrpSpPr>
          <xdr:grpSpPr>
            <a:xfrm>
              <a:off x="7" y="1012"/>
              <a:ext cx="1021" cy="18"/>
              <a:chOff x="7" y="1012"/>
              <a:chExt cx="1021" cy="18"/>
            </a:xfrm>
            <a:solidFill>
              <a:srgbClr val="FFFFFF"/>
            </a:solidFill>
          </xdr:grpSpPr>
          <xdr:sp>
            <xdr:nvSpPr>
              <xdr:cNvPr id="5" name="Rectangle 25"/>
              <xdr:cNvSpPr>
                <a:spLocks/>
              </xdr:cNvSpPr>
            </xdr:nvSpPr>
            <xdr:spPr>
              <a:xfrm>
                <a:off x="7" y="1023"/>
                <a:ext cx="1021" cy="7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27"/>
              <xdr:cNvSpPr>
                <a:spLocks/>
              </xdr:cNvSpPr>
            </xdr:nvSpPr>
            <xdr:spPr>
              <a:xfrm>
                <a:off x="471" y="1012"/>
                <a:ext cx="94" cy="10"/>
              </a:xfrm>
              <a:prstGeom prst="rect">
                <a:avLst/>
              </a:prstGeom>
              <a:solidFill>
                <a:srgbClr val="8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aphicFrame>
        <xdr:nvGraphicFramePr>
          <xdr:cNvPr id="7" name="Chart 1"/>
          <xdr:cNvGraphicFramePr/>
        </xdr:nvGraphicFramePr>
        <xdr:xfrm>
          <a:off x="14" y="12"/>
          <a:ext cx="1004" cy="8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 editAs="oneCell">
    <xdr:from>
      <xdr:col>6</xdr:col>
      <xdr:colOff>9525</xdr:colOff>
      <xdr:row>2</xdr:row>
      <xdr:rowOff>38100</xdr:rowOff>
    </xdr:from>
    <xdr:to>
      <xdr:col>7</xdr:col>
      <xdr:colOff>295275</xdr:colOff>
      <xdr:row>3</xdr:row>
      <xdr:rowOff>19050</xdr:rowOff>
    </xdr:to>
    <xdr:pic>
      <xdr:nvPicPr>
        <xdr:cNvPr id="8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381000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</xdr:row>
      <xdr:rowOff>0</xdr:rowOff>
    </xdr:from>
    <xdr:to>
      <xdr:col>14</xdr:col>
      <xdr:colOff>295275</xdr:colOff>
      <xdr:row>2</xdr:row>
      <xdr:rowOff>219075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972425" y="342900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38100</xdr:rowOff>
    </xdr:from>
    <xdr:to>
      <xdr:col>7</xdr:col>
      <xdr:colOff>295275</xdr:colOff>
      <xdr:row>4</xdr:row>
      <xdr:rowOff>19050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6191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38100</xdr:rowOff>
    </xdr:from>
    <xdr:to>
      <xdr:col>14</xdr:col>
      <xdr:colOff>295275</xdr:colOff>
      <xdr:row>4</xdr:row>
      <xdr:rowOff>19050</xdr:rowOff>
    </xdr:to>
    <xdr:pic>
      <xdr:nvPicPr>
        <xdr:cNvPr id="11" name="ScrollBar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72425" y="6191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9"/>
  <sheetViews>
    <sheetView showGridLines="0" showRowColHeaders="0" tabSelected="1" workbookViewId="0" topLeftCell="A1">
      <pane xSplit="72" topLeftCell="BU1" activePane="topRight" state="frozen"/>
      <selection pane="topLeft" activeCell="A1" sqref="A1"/>
      <selection pane="topRight" activeCell="C28" sqref="C28"/>
    </sheetView>
  </sheetViews>
  <sheetFormatPr defaultColWidth="9.140625" defaultRowHeight="12.75"/>
  <cols>
    <col min="1" max="8" width="9.140625" style="53" customWidth="1"/>
    <col min="9" max="9" width="9.8515625" style="53" bestFit="1" customWidth="1"/>
    <col min="10" max="16384" width="9.140625" style="53" customWidth="1"/>
  </cols>
  <sheetData>
    <row r="5" spans="3:9" ht="31.5">
      <c r="C5" s="51" t="s">
        <v>36</v>
      </c>
      <c r="I5" s="50" t="s">
        <v>38</v>
      </c>
    </row>
    <row r="6" ht="19.5">
      <c r="C6" s="49"/>
    </row>
    <row r="7" ht="19.5">
      <c r="C7" s="49"/>
    </row>
    <row r="8" ht="19.5">
      <c r="C8" s="49"/>
    </row>
    <row r="9" ht="19.5">
      <c r="C9" s="49"/>
    </row>
    <row r="10" ht="19.5">
      <c r="C10" s="49"/>
    </row>
    <row r="11" ht="19.5">
      <c r="C11" s="49"/>
    </row>
    <row r="12" ht="21">
      <c r="C12" s="52" t="s">
        <v>37</v>
      </c>
    </row>
    <row r="13" ht="21">
      <c r="C13" s="52" t="s">
        <v>39</v>
      </c>
    </row>
    <row r="14" ht="21">
      <c r="C14" s="52" t="s">
        <v>40</v>
      </c>
    </row>
    <row r="15" ht="21">
      <c r="C15" s="52"/>
    </row>
    <row r="16" ht="21">
      <c r="C16" s="52" t="s">
        <v>41</v>
      </c>
    </row>
    <row r="19" ht="19.5">
      <c r="C19" s="48" t="s">
        <v>42</v>
      </c>
    </row>
  </sheetData>
  <sheetProtection password="C7C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D2:AJ235"/>
  <sheetViews>
    <sheetView showGridLines="0" showRowColHeaders="0" workbookViewId="0" topLeftCell="A1">
      <pane xSplit="26" topLeftCell="AA1" activePane="topRight" state="frozen"/>
      <selection pane="topLeft" activeCell="A1" sqref="A1"/>
      <selection pane="topRight" activeCell="H1" sqref="H1"/>
    </sheetView>
  </sheetViews>
  <sheetFormatPr defaultColWidth="9.140625" defaultRowHeight="12.75"/>
  <cols>
    <col min="1" max="1" width="2.57421875" style="4" customWidth="1"/>
    <col min="2" max="2" width="11.8515625" style="4" customWidth="1"/>
    <col min="3" max="3" width="4.28125" style="4" customWidth="1"/>
    <col min="4" max="4" width="17.8515625" style="4" customWidth="1"/>
    <col min="5" max="6" width="5.7109375" style="4" customWidth="1"/>
    <col min="7" max="9" width="9.140625" style="4" customWidth="1"/>
    <col min="10" max="10" width="13.140625" style="4" customWidth="1"/>
    <col min="11" max="11" width="19.421875" style="4" customWidth="1"/>
    <col min="12" max="13" width="5.7109375" style="4" customWidth="1"/>
    <col min="14" max="24" width="9.140625" style="4" customWidth="1"/>
    <col min="25" max="25" width="212.00390625" style="4" customWidth="1"/>
    <col min="26" max="26" width="210.8515625" style="4" customWidth="1"/>
    <col min="27" max="27" width="212.421875" style="4" customWidth="1"/>
    <col min="28" max="28" width="34.57421875" style="4" bestFit="1" customWidth="1"/>
    <col min="29" max="29" width="9.140625" style="4" customWidth="1"/>
    <col min="30" max="30" width="15.7109375" style="4" bestFit="1" customWidth="1"/>
    <col min="31" max="31" width="14.7109375" style="4" bestFit="1" customWidth="1"/>
    <col min="32" max="32" width="15.140625" style="4" bestFit="1" customWidth="1"/>
    <col min="33" max="33" width="9.140625" style="4" customWidth="1"/>
    <col min="34" max="34" width="14.7109375" style="4" bestFit="1" customWidth="1"/>
    <col min="35" max="35" width="9.8515625" style="4" customWidth="1"/>
    <col min="36" max="16384" width="9.140625" style="4" customWidth="1"/>
  </cols>
  <sheetData>
    <row r="1" ht="8.25" customHeight="1"/>
    <row r="2" ht="18.75" customHeight="1">
      <c r="D2" s="47" t="s">
        <v>35</v>
      </c>
    </row>
    <row r="3" spans="4:13" ht="18.75">
      <c r="D3" s="33" t="s">
        <v>45</v>
      </c>
      <c r="E3" s="40">
        <f>AC112</f>
        <v>0.5</v>
      </c>
      <c r="F3" s="33" t="s">
        <v>12</v>
      </c>
      <c r="K3" s="36" t="s">
        <v>46</v>
      </c>
      <c r="L3" s="37">
        <f>AC119</f>
        <v>0.5</v>
      </c>
      <c r="M3" s="36" t="s">
        <v>12</v>
      </c>
    </row>
    <row r="4" spans="4:13" ht="18.75" customHeight="1">
      <c r="D4" s="34" t="s">
        <v>43</v>
      </c>
      <c r="E4" s="35"/>
      <c r="F4" s="35"/>
      <c r="K4" s="38" t="s">
        <v>44</v>
      </c>
      <c r="L4" s="39"/>
      <c r="M4" s="39"/>
    </row>
    <row r="5" ht="15.75"/>
    <row r="6" ht="24" customHeight="1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>
      <c r="U39" s="32"/>
    </row>
    <row r="40" ht="15.75"/>
    <row r="41" ht="15.75"/>
    <row r="42" ht="15.75"/>
    <row r="43" ht="5.25" customHeight="1"/>
    <row r="45" ht="5.25" customHeight="1"/>
    <row r="100" ht="16.5" thickBot="1"/>
    <row r="101" spans="28:36" ht="15.75">
      <c r="AB101" s="1" t="s">
        <v>20</v>
      </c>
      <c r="AC101" s="2">
        <v>1</v>
      </c>
      <c r="AD101" s="3" t="s">
        <v>2</v>
      </c>
      <c r="AE101" s="1"/>
      <c r="AF101" s="2" t="s">
        <v>16</v>
      </c>
      <c r="AG101" s="3"/>
      <c r="AH101" s="1"/>
      <c r="AI101" s="2" t="s">
        <v>30</v>
      </c>
      <c r="AJ101" s="3"/>
    </row>
    <row r="102" spans="28:36" ht="16.5" thickBot="1">
      <c r="AB102" s="5" t="s">
        <v>22</v>
      </c>
      <c r="AC102" s="6">
        <v>5</v>
      </c>
      <c r="AD102" s="7" t="s">
        <v>12</v>
      </c>
      <c r="AE102" s="5"/>
      <c r="AF102" s="6" t="s">
        <v>17</v>
      </c>
      <c r="AG102" s="8">
        <v>4</v>
      </c>
      <c r="AH102" s="5"/>
      <c r="AI102" s="6" t="s">
        <v>17</v>
      </c>
      <c r="AJ102" s="7">
        <f>AG102</f>
        <v>4</v>
      </c>
    </row>
    <row r="103" spans="28:36" ht="15.75">
      <c r="AB103" s="5" t="s">
        <v>29</v>
      </c>
      <c r="AC103" s="6">
        <f>AC101*AC102</f>
        <v>5</v>
      </c>
      <c r="AD103" s="7"/>
      <c r="AE103" s="1" t="s">
        <v>19</v>
      </c>
      <c r="AF103" s="2"/>
      <c r="AG103" s="3"/>
      <c r="AH103" s="1" t="s">
        <v>19</v>
      </c>
      <c r="AI103" s="2"/>
      <c r="AJ103" s="3"/>
    </row>
    <row r="104" spans="28:36" ht="15.75">
      <c r="AB104" s="5" t="s">
        <v>28</v>
      </c>
      <c r="AC104" s="6">
        <f>IF(AC120&gt;=AC113,1,-1)</f>
        <v>-1</v>
      </c>
      <c r="AD104" s="7"/>
      <c r="AE104" s="5"/>
      <c r="AF104" s="6" t="s">
        <v>8</v>
      </c>
      <c r="AG104" s="7" t="s">
        <v>9</v>
      </c>
      <c r="AH104" s="5"/>
      <c r="AI104" s="6" t="s">
        <v>8</v>
      </c>
      <c r="AJ104" s="7" t="s">
        <v>9</v>
      </c>
    </row>
    <row r="105" spans="28:36" ht="16.5" thickBot="1">
      <c r="AB105" s="5" t="s">
        <v>21</v>
      </c>
      <c r="AC105" s="9">
        <f>AC104*MIN(PI()/4,ABS(ABS(ATAN((AC113-AC120)/(AC103)))))</f>
        <v>-0.7597627548757708</v>
      </c>
      <c r="AD105" s="7" t="s">
        <v>23</v>
      </c>
      <c r="AE105" s="10"/>
      <c r="AF105" s="11">
        <f aca="true" t="shared" si="0" ref="AF105:AF111">$AC$110</f>
        <v>-18.124985839860344</v>
      </c>
      <c r="AG105" s="12">
        <f>-AC110*TAN($AC$105)+AC124</f>
        <v>-15.718736547867326</v>
      </c>
      <c r="AH105" s="10"/>
      <c r="AI105" s="11">
        <f aca="true" t="shared" si="1" ref="AI105:AI111">$AC$117</f>
        <v>11.237491220713414</v>
      </c>
      <c r="AJ105" s="12">
        <f>-AC117*TAN($AC$105)+AC124</f>
        <v>12.175616659677743</v>
      </c>
    </row>
    <row r="106" spans="28:36" ht="16.5" thickBot="1">
      <c r="AB106" s="10"/>
      <c r="AC106" s="13">
        <f>AC105*180/PI()</f>
        <v>-43.53119928561417</v>
      </c>
      <c r="AD106" s="14" t="s">
        <v>7</v>
      </c>
      <c r="AE106" s="1"/>
      <c r="AF106" s="15">
        <f t="shared" si="0"/>
        <v>-18.124985839860344</v>
      </c>
      <c r="AG106" s="16">
        <f>AG111</f>
        <v>-21.718736547867326</v>
      </c>
      <c r="AH106" s="1"/>
      <c r="AI106" s="15">
        <f t="shared" si="1"/>
        <v>11.237491220713414</v>
      </c>
      <c r="AJ106" s="16">
        <f>AJ111</f>
        <v>6.175616659677743</v>
      </c>
    </row>
    <row r="107" spans="28:36" ht="16.5" thickBot="1">
      <c r="AB107" s="17" t="s">
        <v>1</v>
      </c>
      <c r="AC107" s="2">
        <v>50</v>
      </c>
      <c r="AD107" s="3" t="s">
        <v>2</v>
      </c>
      <c r="AE107" s="5">
        <v>1</v>
      </c>
      <c r="AF107" s="18">
        <f t="shared" si="0"/>
        <v>-18.124985839860344</v>
      </c>
      <c r="AG107" s="19">
        <f>$AG$105-$AG$102/2-MIN($AC$111,AE107)*AG$102</f>
        <v>-21.718736547867326</v>
      </c>
      <c r="AH107" s="5">
        <v>1</v>
      </c>
      <c r="AI107" s="18">
        <f t="shared" si="1"/>
        <v>11.237491220713414</v>
      </c>
      <c r="AJ107" s="19">
        <f>$AJ$105-$AJ$102/2-MIN($AC$118,AH107)*AJ$102</f>
        <v>6.175616659677743</v>
      </c>
    </row>
    <row r="108" spans="28:36" ht="15.75">
      <c r="AB108" s="1" t="s">
        <v>24</v>
      </c>
      <c r="AC108" s="44">
        <v>10</v>
      </c>
      <c r="AD108" s="43" t="s">
        <v>31</v>
      </c>
      <c r="AE108" s="6">
        <v>2</v>
      </c>
      <c r="AF108" s="18">
        <f t="shared" si="0"/>
        <v>-18.124985839860344</v>
      </c>
      <c r="AG108" s="19">
        <f>$AG$105-$AG$102/2-MIN($AC$111,AE108)*AG$102</f>
        <v>-21.718736547867326</v>
      </c>
      <c r="AH108" s="5">
        <v>2</v>
      </c>
      <c r="AI108" s="18">
        <f t="shared" si="1"/>
        <v>11.237491220713414</v>
      </c>
      <c r="AJ108" s="19">
        <f>$AJ$105-$AJ$102/2-MIN($AC$118,AH108)*AJ$102</f>
        <v>6.175616659677743</v>
      </c>
    </row>
    <row r="109" spans="28:36" ht="15.75">
      <c r="AB109" s="20"/>
      <c r="AC109" s="18">
        <f>30-AC108/2</f>
        <v>25</v>
      </c>
      <c r="AD109" s="7" t="s">
        <v>2</v>
      </c>
      <c r="AE109" s="6">
        <v>3</v>
      </c>
      <c r="AF109" s="18">
        <f t="shared" si="0"/>
        <v>-18.124985839860344</v>
      </c>
      <c r="AG109" s="19">
        <f>$AG$105-$AG$102/2-MIN($AC$111,AE109)*AG$102</f>
        <v>-21.718736547867326</v>
      </c>
      <c r="AH109" s="5">
        <v>3</v>
      </c>
      <c r="AI109" s="18">
        <f t="shared" si="1"/>
        <v>11.237491220713414</v>
      </c>
      <c r="AJ109" s="19">
        <f>$AJ$105-$AJ$102/2-MIN($AC$118,AH109)*AJ$102</f>
        <v>6.175616659677743</v>
      </c>
    </row>
    <row r="110" spans="28:36" ht="15.75">
      <c r="AB110" s="5" t="s">
        <v>3</v>
      </c>
      <c r="AC110" s="21">
        <f>-AC109*COS(AC105)</f>
        <v>-18.124985839860344</v>
      </c>
      <c r="AD110" s="7">
        <v>15</v>
      </c>
      <c r="AE110" s="6">
        <v>4</v>
      </c>
      <c r="AF110" s="18">
        <f t="shared" si="0"/>
        <v>-18.124985839860344</v>
      </c>
      <c r="AG110" s="19">
        <f>$AG$105-$AG$102/2-MIN($AC$111,AE110)*AG$102</f>
        <v>-21.718736547867326</v>
      </c>
      <c r="AH110" s="5">
        <v>4</v>
      </c>
      <c r="AI110" s="18">
        <f t="shared" si="1"/>
        <v>11.237491220713414</v>
      </c>
      <c r="AJ110" s="19">
        <f>$AJ$105-$AJ$102/2-MIN($AC$118,AH110)*AJ$102</f>
        <v>6.175616659677743</v>
      </c>
    </row>
    <row r="111" spans="28:36" ht="16.5" thickBot="1">
      <c r="AB111" s="5" t="s">
        <v>11</v>
      </c>
      <c r="AC111" s="45">
        <v>1</v>
      </c>
      <c r="AD111" s="8"/>
      <c r="AE111" s="22">
        <v>5</v>
      </c>
      <c r="AF111" s="11">
        <f t="shared" si="0"/>
        <v>-18.124985839860344</v>
      </c>
      <c r="AG111" s="19">
        <f>$AG$105-$AG$102/2-MIN($AC$111,AE111)*AG$102</f>
        <v>-21.718736547867326</v>
      </c>
      <c r="AH111" s="10">
        <v>5</v>
      </c>
      <c r="AI111" s="11">
        <f t="shared" si="1"/>
        <v>11.237491220713414</v>
      </c>
      <c r="AJ111" s="19">
        <f>$AJ$105-$AJ$102/2-MIN($AC$118,AH111)*AJ$102</f>
        <v>6.175616659677743</v>
      </c>
    </row>
    <row r="112" spans="28:33" ht="15.75">
      <c r="AB112" s="5" t="s">
        <v>4</v>
      </c>
      <c r="AC112" s="23">
        <f>AC111*0.5</f>
        <v>0.5</v>
      </c>
      <c r="AD112" s="7" t="s">
        <v>12</v>
      </c>
      <c r="AF112" s="24"/>
      <c r="AG112" s="25"/>
    </row>
    <row r="113" spans="28:33" ht="15.75">
      <c r="AB113" s="5" t="s">
        <v>26</v>
      </c>
      <c r="AC113" s="6">
        <f>AC112*AC109</f>
        <v>12.5</v>
      </c>
      <c r="AD113" s="7"/>
      <c r="AF113" s="24"/>
      <c r="AG113" s="25"/>
    </row>
    <row r="114" spans="28:30" ht="16.5" thickBot="1">
      <c r="AB114" s="26" t="s">
        <v>13</v>
      </c>
      <c r="AC114" s="13">
        <f>AC112*AC110</f>
        <v>-9.062492919930172</v>
      </c>
      <c r="AD114" s="27" t="s">
        <v>14</v>
      </c>
    </row>
    <row r="115" spans="28:30" ht="15.75">
      <c r="AB115" s="5" t="s">
        <v>25</v>
      </c>
      <c r="AC115" s="45">
        <v>31</v>
      </c>
      <c r="AD115" s="46" t="s">
        <v>31</v>
      </c>
    </row>
    <row r="116" spans="28:30" ht="15.75">
      <c r="AB116" s="20"/>
      <c r="AC116" s="6">
        <f>AC115/2</f>
        <v>15.5</v>
      </c>
      <c r="AD116" s="7" t="s">
        <v>2</v>
      </c>
    </row>
    <row r="117" spans="28:30" ht="15.75">
      <c r="AB117" s="5" t="s">
        <v>5</v>
      </c>
      <c r="AC117" s="21">
        <f>AC116*COS(AC105)</f>
        <v>11.237491220713414</v>
      </c>
      <c r="AD117" s="7"/>
    </row>
    <row r="118" spans="28:30" ht="15.75">
      <c r="AB118" s="5" t="s">
        <v>11</v>
      </c>
      <c r="AC118" s="45">
        <v>1</v>
      </c>
      <c r="AD118" s="7"/>
    </row>
    <row r="119" spans="28:30" ht="15.75">
      <c r="AB119" s="5" t="s">
        <v>6</v>
      </c>
      <c r="AC119" s="23">
        <f>AC118*0.5</f>
        <v>0.5</v>
      </c>
      <c r="AD119" s="7" t="s">
        <v>12</v>
      </c>
    </row>
    <row r="120" spans="28:30" ht="15.75">
      <c r="AB120" s="5" t="s">
        <v>27</v>
      </c>
      <c r="AC120" s="6">
        <f>AC119*AC116</f>
        <v>7.75</v>
      </c>
      <c r="AD120" s="7"/>
    </row>
    <row r="121" spans="28:30" ht="16.5" thickBot="1">
      <c r="AB121" s="26" t="s">
        <v>15</v>
      </c>
      <c r="AC121" s="13">
        <f>AC117*AC119</f>
        <v>5.618745610356707</v>
      </c>
      <c r="AD121" s="27" t="s">
        <v>14</v>
      </c>
    </row>
    <row r="122" spans="28:30" ht="15.75">
      <c r="AB122" s="1" t="s">
        <v>10</v>
      </c>
      <c r="AC122" s="2"/>
      <c r="AD122" s="3"/>
    </row>
    <row r="123" spans="28:30" ht="15.75">
      <c r="AB123" s="5" t="s">
        <v>8</v>
      </c>
      <c r="AC123" s="6" t="s">
        <v>9</v>
      </c>
      <c r="AD123" s="7"/>
    </row>
    <row r="124" spans="28:30" ht="16.5" thickBot="1">
      <c r="AB124" s="5">
        <v>0</v>
      </c>
      <c r="AC124" s="23">
        <v>1.5</v>
      </c>
      <c r="AD124" s="7"/>
    </row>
    <row r="125" spans="28:33" ht="15.75">
      <c r="AB125" s="17" t="s">
        <v>0</v>
      </c>
      <c r="AC125" s="2"/>
      <c r="AD125" s="3"/>
      <c r="AE125" s="1" t="s">
        <v>34</v>
      </c>
      <c r="AF125" s="2">
        <v>60</v>
      </c>
      <c r="AG125" s="3" t="s">
        <v>2</v>
      </c>
    </row>
    <row r="126" spans="28:33" ht="15.75">
      <c r="AB126" s="5" t="s">
        <v>8</v>
      </c>
      <c r="AC126" s="6" t="s">
        <v>9</v>
      </c>
      <c r="AD126" s="7"/>
      <c r="AE126" s="5" t="s">
        <v>8</v>
      </c>
      <c r="AF126" s="6" t="s">
        <v>9</v>
      </c>
      <c r="AG126" s="7"/>
    </row>
    <row r="127" spans="28:33" ht="15.75">
      <c r="AB127" s="28">
        <f>$AC$107/2*COS(AC105)</f>
        <v>18.124985839860344</v>
      </c>
      <c r="AC127" s="18">
        <f>-$AC$107/2*SIN(AC105)+$AC$124</f>
        <v>18.718736547867326</v>
      </c>
      <c r="AD127" s="7"/>
      <c r="AE127" s="5">
        <f>-AF125/2</f>
        <v>-30</v>
      </c>
      <c r="AF127" s="6">
        <f>$AC$131</f>
        <v>-5</v>
      </c>
      <c r="AG127" s="7"/>
    </row>
    <row r="128" spans="28:33" ht="16.5" thickBot="1">
      <c r="AB128" s="29">
        <f>-$AC107/2*COS(AC105)</f>
        <v>-18.124985839860344</v>
      </c>
      <c r="AC128" s="11">
        <f>$AC107/2*SIN(AC105)+$AC$124</f>
        <v>-15.718736547867326</v>
      </c>
      <c r="AD128" s="14"/>
      <c r="AE128" s="10">
        <f>AF125/2</f>
        <v>30</v>
      </c>
      <c r="AF128" s="6">
        <f>$AC$131</f>
        <v>-5</v>
      </c>
      <c r="AG128" s="14"/>
    </row>
    <row r="129" spans="28:33" ht="15.75">
      <c r="AB129" s="1" t="s">
        <v>18</v>
      </c>
      <c r="AC129" s="2"/>
      <c r="AD129" s="3"/>
      <c r="AE129" s="1" t="s">
        <v>33</v>
      </c>
      <c r="AF129" s="2">
        <v>5</v>
      </c>
      <c r="AG129" s="3" t="s">
        <v>2</v>
      </c>
    </row>
    <row r="130" spans="28:33" ht="15.75">
      <c r="AB130" s="5" t="s">
        <v>8</v>
      </c>
      <c r="AC130" s="6" t="s">
        <v>9</v>
      </c>
      <c r="AD130" s="7"/>
      <c r="AE130" s="5" t="s">
        <v>8</v>
      </c>
      <c r="AF130" s="6" t="s">
        <v>9</v>
      </c>
      <c r="AG130" s="7"/>
    </row>
    <row r="131" spans="28:33" ht="15.75">
      <c r="AB131" s="5">
        <v>0</v>
      </c>
      <c r="AC131" s="23">
        <v>-5</v>
      </c>
      <c r="AD131" s="7"/>
      <c r="AE131" s="5">
        <f>-AF129/2</f>
        <v>-2.5</v>
      </c>
      <c r="AF131" s="6">
        <f>$AC$131</f>
        <v>-5</v>
      </c>
      <c r="AG131" s="7"/>
    </row>
    <row r="132" spans="28:33" ht="16.5" thickBot="1">
      <c r="AB132" s="10">
        <v>0</v>
      </c>
      <c r="AC132" s="22">
        <v>20</v>
      </c>
      <c r="AD132" s="14"/>
      <c r="AE132" s="10">
        <f>AF129/2</f>
        <v>2.5</v>
      </c>
      <c r="AF132" s="22">
        <f>$AC$131</f>
        <v>-5</v>
      </c>
      <c r="AG132" s="14"/>
    </row>
    <row r="133" spans="28:30" ht="15.75">
      <c r="AB133" s="41" t="s">
        <v>32</v>
      </c>
      <c r="AD133" s="42">
        <v>0.5</v>
      </c>
    </row>
    <row r="134" spans="28:29" ht="15.75">
      <c r="AB134" s="6" t="s">
        <v>8</v>
      </c>
      <c r="AC134" s="4" t="s">
        <v>9</v>
      </c>
    </row>
    <row r="135" spans="27:29" ht="15.75">
      <c r="AA135" s="30">
        <v>0</v>
      </c>
      <c r="AB135" s="31">
        <f aca="true" t="shared" si="2" ref="AB135:AB166">$AB$128+AA135*$AD$133*COS($AC$105)</f>
        <v>-18.124985839860344</v>
      </c>
      <c r="AC135" s="31">
        <f aca="true" t="shared" si="3" ref="AC135:AC166">$AC$124-AB135*TAN($AC$105)</f>
        <v>-15.718736547867326</v>
      </c>
    </row>
    <row r="136" spans="27:29" ht="15.75">
      <c r="AA136" s="30">
        <v>1</v>
      </c>
      <c r="AB136" s="31">
        <f t="shared" si="2"/>
        <v>-17.762486123063137</v>
      </c>
      <c r="AC136" s="31">
        <f t="shared" si="3"/>
        <v>-15.374361816909978</v>
      </c>
    </row>
    <row r="137" spans="27:29" ht="15.75">
      <c r="AA137" s="30">
        <v>2</v>
      </c>
      <c r="AB137" s="31">
        <f t="shared" si="2"/>
        <v>-17.39998640626593</v>
      </c>
      <c r="AC137" s="31">
        <f t="shared" si="3"/>
        <v>-15.029987085952634</v>
      </c>
    </row>
    <row r="138" spans="27:29" ht="15.75">
      <c r="AA138" s="30">
        <v>3</v>
      </c>
      <c r="AB138" s="31">
        <f t="shared" si="2"/>
        <v>-17.03748668946872</v>
      </c>
      <c r="AC138" s="31">
        <f t="shared" si="3"/>
        <v>-14.685612354995286</v>
      </c>
    </row>
    <row r="139" spans="27:29" ht="15.75">
      <c r="AA139" s="30">
        <v>4</v>
      </c>
      <c r="AB139" s="31">
        <f t="shared" si="2"/>
        <v>-16.674986972671515</v>
      </c>
      <c r="AC139" s="31">
        <f t="shared" si="3"/>
        <v>-14.34123762403794</v>
      </c>
    </row>
    <row r="140" spans="27:29" ht="15.75">
      <c r="AA140" s="30">
        <v>5</v>
      </c>
      <c r="AB140" s="31">
        <f t="shared" si="2"/>
        <v>-16.31248725587431</v>
      </c>
      <c r="AC140" s="31">
        <f t="shared" si="3"/>
        <v>-13.996862893080593</v>
      </c>
    </row>
    <row r="141" spans="27:29" ht="15.75">
      <c r="AA141" s="30">
        <v>6</v>
      </c>
      <c r="AB141" s="31">
        <f t="shared" si="2"/>
        <v>-15.949987539077103</v>
      </c>
      <c r="AC141" s="31">
        <f t="shared" si="3"/>
        <v>-13.652488162123248</v>
      </c>
    </row>
    <row r="142" spans="27:29" ht="15.75">
      <c r="AA142" s="30">
        <v>7</v>
      </c>
      <c r="AB142" s="31">
        <f t="shared" si="2"/>
        <v>-15.587487822279895</v>
      </c>
      <c r="AC142" s="31">
        <f t="shared" si="3"/>
        <v>-13.3081134311659</v>
      </c>
    </row>
    <row r="143" spans="27:29" ht="15.75">
      <c r="AA143" s="30">
        <v>8</v>
      </c>
      <c r="AB143" s="31">
        <f t="shared" si="2"/>
        <v>-15.224988105482689</v>
      </c>
      <c r="AC143" s="31">
        <f t="shared" si="3"/>
        <v>-12.963738700208554</v>
      </c>
    </row>
    <row r="144" spans="27:29" ht="15.75">
      <c r="AA144" s="30">
        <v>9</v>
      </c>
      <c r="AB144" s="31">
        <f t="shared" si="2"/>
        <v>-14.862488388685481</v>
      </c>
      <c r="AC144" s="31">
        <f t="shared" si="3"/>
        <v>-12.619363969251207</v>
      </c>
    </row>
    <row r="145" spans="27:29" ht="15.75">
      <c r="AA145" s="30">
        <v>10</v>
      </c>
      <c r="AB145" s="31">
        <f t="shared" si="2"/>
        <v>-14.499988671888275</v>
      </c>
      <c r="AC145" s="31">
        <f t="shared" si="3"/>
        <v>-12.27498923829386</v>
      </c>
    </row>
    <row r="146" spans="27:29" ht="15.75">
      <c r="AA146" s="30">
        <v>11</v>
      </c>
      <c r="AB146" s="31">
        <f t="shared" si="2"/>
        <v>-14.137488955091069</v>
      </c>
      <c r="AC146" s="31">
        <f t="shared" si="3"/>
        <v>-11.930614507336514</v>
      </c>
    </row>
    <row r="147" spans="27:29" ht="15.75">
      <c r="AA147" s="30">
        <v>12</v>
      </c>
      <c r="AB147" s="31">
        <f t="shared" si="2"/>
        <v>-13.77498923829386</v>
      </c>
      <c r="AC147" s="31">
        <f t="shared" si="3"/>
        <v>-11.586239776379168</v>
      </c>
    </row>
    <row r="148" spans="27:29" ht="15.75">
      <c r="AA148" s="30">
        <v>13</v>
      </c>
      <c r="AB148" s="31">
        <f t="shared" si="2"/>
        <v>-13.412489521496653</v>
      </c>
      <c r="AC148" s="31">
        <f t="shared" si="3"/>
        <v>-11.24186504542182</v>
      </c>
    </row>
    <row r="149" spans="27:29" ht="15.75">
      <c r="AA149" s="30">
        <v>14</v>
      </c>
      <c r="AB149" s="31">
        <f t="shared" si="2"/>
        <v>-13.049989804699447</v>
      </c>
      <c r="AC149" s="31">
        <f t="shared" si="3"/>
        <v>-10.897490314464473</v>
      </c>
    </row>
    <row r="150" spans="27:29" ht="15.75">
      <c r="AA150" s="30">
        <v>15</v>
      </c>
      <c r="AB150" s="31">
        <f t="shared" si="2"/>
        <v>-12.68749008790224</v>
      </c>
      <c r="AC150" s="31">
        <f t="shared" si="3"/>
        <v>-10.553115583507127</v>
      </c>
    </row>
    <row r="151" spans="27:29" ht="15.75">
      <c r="AA151" s="30">
        <v>16</v>
      </c>
      <c r="AB151" s="31">
        <f t="shared" si="2"/>
        <v>-12.324990371105034</v>
      </c>
      <c r="AC151" s="31">
        <f t="shared" si="3"/>
        <v>-10.208740852549782</v>
      </c>
    </row>
    <row r="152" spans="27:29" ht="15.75">
      <c r="AA152" s="30">
        <v>17</v>
      </c>
      <c r="AB152" s="31">
        <f t="shared" si="2"/>
        <v>-11.962490654307826</v>
      </c>
      <c r="AC152" s="31">
        <f t="shared" si="3"/>
        <v>-9.864366121592434</v>
      </c>
    </row>
    <row r="153" spans="27:29" ht="15.75">
      <c r="AA153" s="30">
        <v>18</v>
      </c>
      <c r="AB153" s="31">
        <f t="shared" si="2"/>
        <v>-11.599990937510618</v>
      </c>
      <c r="AC153" s="31">
        <f t="shared" si="3"/>
        <v>-9.519991390635088</v>
      </c>
    </row>
    <row r="154" spans="27:29" ht="15.75">
      <c r="AA154" s="30">
        <v>19</v>
      </c>
      <c r="AB154" s="31">
        <f t="shared" si="2"/>
        <v>-11.237491220713412</v>
      </c>
      <c r="AC154" s="31">
        <f t="shared" si="3"/>
        <v>-9.175616659677742</v>
      </c>
    </row>
    <row r="155" spans="27:29" ht="15.75">
      <c r="AA155" s="30">
        <v>20</v>
      </c>
      <c r="AB155" s="31">
        <f t="shared" si="2"/>
        <v>-10.874991503916206</v>
      </c>
      <c r="AC155" s="31">
        <f t="shared" si="3"/>
        <v>-8.831241928720395</v>
      </c>
    </row>
    <row r="156" spans="27:29" ht="15.75">
      <c r="AA156" s="30">
        <v>21</v>
      </c>
      <c r="AB156" s="31">
        <f t="shared" si="2"/>
        <v>-10.512491787119</v>
      </c>
      <c r="AC156" s="31">
        <f t="shared" si="3"/>
        <v>-8.486867197763049</v>
      </c>
    </row>
    <row r="157" spans="27:29" ht="15.75">
      <c r="AA157" s="30">
        <v>22</v>
      </c>
      <c r="AB157" s="31">
        <f t="shared" si="2"/>
        <v>-10.149992070321792</v>
      </c>
      <c r="AC157" s="31">
        <f t="shared" si="3"/>
        <v>-8.142492466805702</v>
      </c>
    </row>
    <row r="158" spans="27:29" ht="15.75">
      <c r="AA158" s="30">
        <v>23</v>
      </c>
      <c r="AB158" s="31">
        <f t="shared" si="2"/>
        <v>-9.787492353524586</v>
      </c>
      <c r="AC158" s="31">
        <f t="shared" si="3"/>
        <v>-7.798117735848356</v>
      </c>
    </row>
    <row r="159" spans="27:29" ht="15.75">
      <c r="AA159" s="30">
        <v>24</v>
      </c>
      <c r="AB159" s="31">
        <f t="shared" si="2"/>
        <v>-9.424992636727378</v>
      </c>
      <c r="AC159" s="31">
        <f t="shared" si="3"/>
        <v>-7.453743004891008</v>
      </c>
    </row>
    <row r="160" spans="27:29" ht="15.75">
      <c r="AA160" s="30">
        <v>25</v>
      </c>
      <c r="AB160" s="31">
        <f t="shared" si="2"/>
        <v>-9.062492919930172</v>
      </c>
      <c r="AC160" s="31">
        <f t="shared" si="3"/>
        <v>-7.109368273933663</v>
      </c>
    </row>
    <row r="161" spans="27:29" ht="15.75">
      <c r="AA161" s="30">
        <v>26</v>
      </c>
      <c r="AB161" s="31">
        <f t="shared" si="2"/>
        <v>-8.699993203132964</v>
      </c>
      <c r="AC161" s="31">
        <f t="shared" si="3"/>
        <v>-6.764993542976315</v>
      </c>
    </row>
    <row r="162" spans="27:29" ht="15.75">
      <c r="AA162" s="30">
        <v>27</v>
      </c>
      <c r="AB162" s="31">
        <f t="shared" si="2"/>
        <v>-8.337493486335758</v>
      </c>
      <c r="AC162" s="31">
        <f t="shared" si="3"/>
        <v>-6.42061881201897</v>
      </c>
    </row>
    <row r="163" spans="27:29" ht="15.75">
      <c r="AA163" s="30">
        <v>28</v>
      </c>
      <c r="AB163" s="31">
        <f t="shared" si="2"/>
        <v>-7.9749937695385515</v>
      </c>
      <c r="AC163" s="31">
        <f t="shared" si="3"/>
        <v>-6.076244081061624</v>
      </c>
    </row>
    <row r="164" spans="27:29" ht="15.75">
      <c r="AA164" s="30">
        <v>29</v>
      </c>
      <c r="AB164" s="31">
        <f t="shared" si="2"/>
        <v>-7.612494052741344</v>
      </c>
      <c r="AC164" s="31">
        <f t="shared" si="3"/>
        <v>-5.731869350104276</v>
      </c>
    </row>
    <row r="165" spans="27:29" ht="15.75">
      <c r="AA165" s="30">
        <v>30</v>
      </c>
      <c r="AB165" s="31">
        <f t="shared" si="2"/>
        <v>-7.2499943359441374</v>
      </c>
      <c r="AC165" s="31">
        <f t="shared" si="3"/>
        <v>-5.38749461914693</v>
      </c>
    </row>
    <row r="166" spans="27:29" ht="15.75">
      <c r="AA166" s="30">
        <v>31</v>
      </c>
      <c r="AB166" s="31">
        <f t="shared" si="2"/>
        <v>-6.8874946191469295</v>
      </c>
      <c r="AC166" s="31">
        <f t="shared" si="3"/>
        <v>-5.043119888189583</v>
      </c>
    </row>
    <row r="167" spans="27:29" ht="15.75">
      <c r="AA167" s="30">
        <v>32</v>
      </c>
      <c r="AB167" s="31">
        <f aca="true" t="shared" si="4" ref="AB167:AB198">$AB$128+AA167*$AD$133*COS($AC$105)</f>
        <v>-6.524994902349723</v>
      </c>
      <c r="AC167" s="31">
        <f aca="true" t="shared" si="5" ref="AC167:AC198">$AC$124-AB167*TAN($AC$105)</f>
        <v>-4.698745157232237</v>
      </c>
    </row>
    <row r="168" spans="27:29" ht="15.75">
      <c r="AA168" s="30">
        <v>33</v>
      </c>
      <c r="AB168" s="31">
        <f t="shared" si="4"/>
        <v>-6.162495185552517</v>
      </c>
      <c r="AC168" s="31">
        <f t="shared" si="5"/>
        <v>-4.354370426274891</v>
      </c>
    </row>
    <row r="169" spans="27:29" ht="15.75">
      <c r="AA169" s="30">
        <v>34</v>
      </c>
      <c r="AB169" s="31">
        <f t="shared" si="4"/>
        <v>-5.799995468755309</v>
      </c>
      <c r="AC169" s="31">
        <f t="shared" si="5"/>
        <v>-4.009995695317544</v>
      </c>
    </row>
    <row r="170" spans="27:29" ht="15.75">
      <c r="AA170" s="30">
        <v>35</v>
      </c>
      <c r="AB170" s="31">
        <f t="shared" si="4"/>
        <v>-5.437495751958103</v>
      </c>
      <c r="AC170" s="31">
        <f t="shared" si="5"/>
        <v>-3.6656209643601976</v>
      </c>
    </row>
    <row r="171" spans="27:29" ht="15.75">
      <c r="AA171" s="30">
        <v>36</v>
      </c>
      <c r="AB171" s="31">
        <f t="shared" si="4"/>
        <v>-5.074996035160895</v>
      </c>
      <c r="AC171" s="31">
        <f t="shared" si="5"/>
        <v>-3.3212462334028503</v>
      </c>
    </row>
    <row r="172" spans="27:29" ht="15.75">
      <c r="AA172" s="30">
        <v>37</v>
      </c>
      <c r="AB172" s="31">
        <f t="shared" si="4"/>
        <v>-4.712496318363689</v>
      </c>
      <c r="AC172" s="31">
        <f t="shared" si="5"/>
        <v>-2.976871502445504</v>
      </c>
    </row>
    <row r="173" spans="27:29" ht="15.75">
      <c r="AA173" s="30">
        <v>38</v>
      </c>
      <c r="AB173" s="31">
        <f t="shared" si="4"/>
        <v>-4.349996601566483</v>
      </c>
      <c r="AC173" s="31">
        <f t="shared" si="5"/>
        <v>-2.6324967714881584</v>
      </c>
    </row>
    <row r="174" spans="27:29" ht="15.75">
      <c r="AA174" s="30">
        <v>39</v>
      </c>
      <c r="AB174" s="31">
        <f t="shared" si="4"/>
        <v>-3.987496884769275</v>
      </c>
      <c r="AC174" s="31">
        <f t="shared" si="5"/>
        <v>-2.288122040530811</v>
      </c>
    </row>
    <row r="175" spans="27:29" ht="15.75">
      <c r="AA175" s="30">
        <v>40</v>
      </c>
      <c r="AB175" s="31">
        <f t="shared" si="4"/>
        <v>-3.6249971679720687</v>
      </c>
      <c r="AC175" s="31">
        <f t="shared" si="5"/>
        <v>-1.9437473095734652</v>
      </c>
    </row>
    <row r="176" spans="27:29" ht="15.75">
      <c r="AA176" s="30">
        <v>41</v>
      </c>
      <c r="AB176" s="31">
        <f t="shared" si="4"/>
        <v>-3.262497451174861</v>
      </c>
      <c r="AC176" s="31">
        <f t="shared" si="5"/>
        <v>-1.5993725786161175</v>
      </c>
    </row>
    <row r="177" spans="27:29" ht="15.75">
      <c r="AA177" s="30">
        <v>42</v>
      </c>
      <c r="AB177" s="31">
        <f t="shared" si="4"/>
        <v>-2.8999977343776546</v>
      </c>
      <c r="AC177" s="31">
        <f t="shared" si="5"/>
        <v>-1.254997847658772</v>
      </c>
    </row>
    <row r="178" spans="27:29" ht="15.75">
      <c r="AA178" s="30">
        <v>43</v>
      </c>
      <c r="AB178" s="31">
        <f t="shared" si="4"/>
        <v>-2.5374980175804485</v>
      </c>
      <c r="AC178" s="31">
        <f t="shared" si="5"/>
        <v>-0.910623116701426</v>
      </c>
    </row>
    <row r="179" spans="27:29" ht="15.75">
      <c r="AA179" s="30">
        <v>44</v>
      </c>
      <c r="AB179" s="31">
        <f t="shared" si="4"/>
        <v>-2.1749983007832405</v>
      </c>
      <c r="AC179" s="31">
        <f t="shared" si="5"/>
        <v>-0.5662483857440783</v>
      </c>
    </row>
    <row r="180" spans="27:29" ht="15.75">
      <c r="AA180" s="30">
        <v>45</v>
      </c>
      <c r="AB180" s="31">
        <f t="shared" si="4"/>
        <v>-1.8124985839860344</v>
      </c>
      <c r="AC180" s="31">
        <f t="shared" si="5"/>
        <v>-0.2218736547867326</v>
      </c>
    </row>
    <row r="181" spans="27:29" ht="15.75">
      <c r="AA181" s="30">
        <v>46</v>
      </c>
      <c r="AB181" s="31">
        <f t="shared" si="4"/>
        <v>-1.4499988671888282</v>
      </c>
      <c r="AC181" s="31">
        <f t="shared" si="5"/>
        <v>0.12250107617061334</v>
      </c>
    </row>
    <row r="182" spans="27:29" ht="15.75">
      <c r="AA182" s="30">
        <v>47</v>
      </c>
      <c r="AB182" s="31">
        <f t="shared" si="4"/>
        <v>-1.0874991503916185</v>
      </c>
      <c r="AC182" s="31">
        <f t="shared" si="5"/>
        <v>0.4668758071279624</v>
      </c>
    </row>
    <row r="183" spans="27:29" ht="15.75">
      <c r="AA183" s="30">
        <v>48</v>
      </c>
      <c r="AB183" s="31">
        <f t="shared" si="4"/>
        <v>-0.7249994335944123</v>
      </c>
      <c r="AC183" s="31">
        <f t="shared" si="5"/>
        <v>0.8112505380853083</v>
      </c>
    </row>
    <row r="184" spans="27:29" ht="15.75">
      <c r="AA184" s="30">
        <v>49</v>
      </c>
      <c r="AB184" s="31">
        <f t="shared" si="4"/>
        <v>-0.36249971679720616</v>
      </c>
      <c r="AC184" s="31">
        <f t="shared" si="5"/>
        <v>1.155625269042654</v>
      </c>
    </row>
    <row r="185" spans="27:29" ht="15.75">
      <c r="AA185" s="30">
        <v>50</v>
      </c>
      <c r="AB185" s="31">
        <f t="shared" si="4"/>
        <v>0</v>
      </c>
      <c r="AC185" s="31">
        <f t="shared" si="5"/>
        <v>1.5</v>
      </c>
    </row>
    <row r="186" spans="27:29" ht="15.75">
      <c r="AA186" s="30">
        <v>51</v>
      </c>
      <c r="AB186" s="31">
        <f t="shared" si="4"/>
        <v>0.36249971679720616</v>
      </c>
      <c r="AC186" s="31">
        <f t="shared" si="5"/>
        <v>1.844374730957346</v>
      </c>
    </row>
    <row r="187" spans="27:29" ht="15.75">
      <c r="AA187" s="30">
        <v>52</v>
      </c>
      <c r="AB187" s="31">
        <f t="shared" si="4"/>
        <v>0.7249994335944159</v>
      </c>
      <c r="AC187" s="31">
        <f t="shared" si="5"/>
        <v>2.188749461914695</v>
      </c>
    </row>
    <row r="188" spans="27:29" ht="15.75">
      <c r="AA188" s="30">
        <v>53</v>
      </c>
      <c r="AB188" s="31">
        <f t="shared" si="4"/>
        <v>1.087499150391622</v>
      </c>
      <c r="AC188" s="31">
        <f t="shared" si="5"/>
        <v>2.533124192872041</v>
      </c>
    </row>
    <row r="189" spans="27:29" ht="15.75">
      <c r="AA189" s="30">
        <v>54</v>
      </c>
      <c r="AB189" s="31">
        <f t="shared" si="4"/>
        <v>1.4499988671888282</v>
      </c>
      <c r="AC189" s="31">
        <f t="shared" si="5"/>
        <v>2.8774989238293864</v>
      </c>
    </row>
    <row r="190" spans="27:29" ht="15.75">
      <c r="AA190" s="30">
        <v>55</v>
      </c>
      <c r="AB190" s="31">
        <f t="shared" si="4"/>
        <v>1.8124985839860344</v>
      </c>
      <c r="AC190" s="31">
        <f t="shared" si="5"/>
        <v>3.221873654786733</v>
      </c>
    </row>
    <row r="191" spans="27:29" ht="15.75">
      <c r="AA191" s="30">
        <v>56</v>
      </c>
      <c r="AB191" s="31">
        <f t="shared" si="4"/>
        <v>2.1749983007832405</v>
      </c>
      <c r="AC191" s="31">
        <f t="shared" si="5"/>
        <v>3.5662483857440783</v>
      </c>
    </row>
    <row r="192" spans="27:29" ht="15.75">
      <c r="AA192" s="30">
        <v>57</v>
      </c>
      <c r="AB192" s="31">
        <f t="shared" si="4"/>
        <v>2.5374980175804502</v>
      </c>
      <c r="AC192" s="31">
        <f t="shared" si="5"/>
        <v>3.910623116701428</v>
      </c>
    </row>
    <row r="193" spans="27:29" ht="15.75">
      <c r="AA193" s="30">
        <v>58</v>
      </c>
      <c r="AB193" s="31">
        <f t="shared" si="4"/>
        <v>2.8999977343776564</v>
      </c>
      <c r="AC193" s="31">
        <f t="shared" si="5"/>
        <v>4.254997847658773</v>
      </c>
    </row>
    <row r="194" spans="27:29" ht="15.75">
      <c r="AA194" s="30">
        <v>59</v>
      </c>
      <c r="AB194" s="31">
        <f t="shared" si="4"/>
        <v>3.2624974511748626</v>
      </c>
      <c r="AC194" s="31">
        <f t="shared" si="5"/>
        <v>4.599372578616119</v>
      </c>
    </row>
    <row r="195" spans="27:29" ht="15.75">
      <c r="AA195" s="30">
        <v>60</v>
      </c>
      <c r="AB195" s="31">
        <f t="shared" si="4"/>
        <v>3.6249971679720687</v>
      </c>
      <c r="AC195" s="31">
        <f t="shared" si="5"/>
        <v>4.943747309573466</v>
      </c>
    </row>
    <row r="196" spans="27:29" ht="15.75">
      <c r="AA196" s="30">
        <v>61</v>
      </c>
      <c r="AB196" s="31">
        <f t="shared" si="4"/>
        <v>3.987496884769275</v>
      </c>
      <c r="AC196" s="31">
        <f t="shared" si="5"/>
        <v>5.288122040530811</v>
      </c>
    </row>
    <row r="197" spans="27:29" ht="15.75">
      <c r="AA197" s="30">
        <v>62</v>
      </c>
      <c r="AB197" s="31">
        <f t="shared" si="4"/>
        <v>4.349996601566485</v>
      </c>
      <c r="AC197" s="31">
        <f t="shared" si="5"/>
        <v>5.63249677148816</v>
      </c>
    </row>
    <row r="198" spans="27:29" ht="15.75">
      <c r="AA198" s="30">
        <v>63</v>
      </c>
      <c r="AB198" s="31">
        <f t="shared" si="4"/>
        <v>4.712496318363691</v>
      </c>
      <c r="AC198" s="31">
        <f t="shared" si="5"/>
        <v>5.976871502445506</v>
      </c>
    </row>
    <row r="199" spans="27:29" ht="15.75">
      <c r="AA199" s="30">
        <v>64</v>
      </c>
      <c r="AB199" s="31">
        <f aca="true" t="shared" si="6" ref="AB199:AB230">$AB$128+AA199*$AD$133*COS($AC$105)</f>
        <v>5.074996035160897</v>
      </c>
      <c r="AC199" s="31">
        <f aca="true" t="shared" si="7" ref="AC199:AC230">$AC$124-AB199*TAN($AC$105)</f>
        <v>6.321246233402852</v>
      </c>
    </row>
    <row r="200" spans="27:29" ht="15.75">
      <c r="AA200" s="30">
        <v>65</v>
      </c>
      <c r="AB200" s="31">
        <f t="shared" si="6"/>
        <v>5.437495751958103</v>
      </c>
      <c r="AC200" s="31">
        <f t="shared" si="7"/>
        <v>6.665620964360198</v>
      </c>
    </row>
    <row r="201" spans="27:29" ht="15.75">
      <c r="AA201" s="30">
        <v>66</v>
      </c>
      <c r="AB201" s="31">
        <f t="shared" si="6"/>
        <v>5.799995468755309</v>
      </c>
      <c r="AC201" s="31">
        <f t="shared" si="7"/>
        <v>7.009995695317544</v>
      </c>
    </row>
    <row r="202" spans="27:29" ht="15.75">
      <c r="AA202" s="30">
        <v>67</v>
      </c>
      <c r="AB202" s="31">
        <f t="shared" si="6"/>
        <v>6.162495185552519</v>
      </c>
      <c r="AC202" s="31">
        <f t="shared" si="7"/>
        <v>7.354370426274893</v>
      </c>
    </row>
    <row r="203" spans="27:29" ht="15.75">
      <c r="AA203" s="30">
        <v>68</v>
      </c>
      <c r="AB203" s="31">
        <f t="shared" si="6"/>
        <v>6.524994902349725</v>
      </c>
      <c r="AC203" s="31">
        <f t="shared" si="7"/>
        <v>7.6987451572322385</v>
      </c>
    </row>
    <row r="204" spans="27:29" ht="15.75">
      <c r="AA204" s="30">
        <v>69</v>
      </c>
      <c r="AB204" s="31">
        <f t="shared" si="6"/>
        <v>6.887494619146931</v>
      </c>
      <c r="AC204" s="31">
        <f t="shared" si="7"/>
        <v>8.043119888189583</v>
      </c>
    </row>
    <row r="205" spans="27:29" ht="15.75">
      <c r="AA205" s="30">
        <v>70</v>
      </c>
      <c r="AB205" s="31">
        <f t="shared" si="6"/>
        <v>7.2499943359441374</v>
      </c>
      <c r="AC205" s="31">
        <f t="shared" si="7"/>
        <v>8.387494619146931</v>
      </c>
    </row>
    <row r="206" spans="27:29" ht="15.75">
      <c r="AA206" s="30">
        <v>71</v>
      </c>
      <c r="AB206" s="31">
        <f t="shared" si="6"/>
        <v>7.612494052741344</v>
      </c>
      <c r="AC206" s="31">
        <f t="shared" si="7"/>
        <v>8.731869350104276</v>
      </c>
    </row>
    <row r="207" spans="27:29" ht="15.75">
      <c r="AA207" s="30">
        <v>72</v>
      </c>
      <c r="AB207" s="31">
        <f t="shared" si="6"/>
        <v>7.974993769538553</v>
      </c>
      <c r="AC207" s="31">
        <f t="shared" si="7"/>
        <v>9.076244081061624</v>
      </c>
    </row>
    <row r="208" spans="27:29" ht="15.75">
      <c r="AA208" s="30">
        <v>73</v>
      </c>
      <c r="AB208" s="31">
        <f t="shared" si="6"/>
        <v>8.33749348633576</v>
      </c>
      <c r="AC208" s="31">
        <f t="shared" si="7"/>
        <v>9.420618812018972</v>
      </c>
    </row>
    <row r="209" spans="27:29" ht="15.75">
      <c r="AA209" s="30">
        <v>74</v>
      </c>
      <c r="AB209" s="31">
        <f t="shared" si="6"/>
        <v>8.699993203132966</v>
      </c>
      <c r="AC209" s="31">
        <f t="shared" si="7"/>
        <v>9.764993542976317</v>
      </c>
    </row>
    <row r="210" spans="27:29" ht="15.75">
      <c r="AA210" s="30">
        <v>75</v>
      </c>
      <c r="AB210" s="31">
        <f t="shared" si="6"/>
        <v>9.062492919930172</v>
      </c>
      <c r="AC210" s="31">
        <f t="shared" si="7"/>
        <v>10.109368273933663</v>
      </c>
    </row>
    <row r="211" spans="27:29" ht="15.75">
      <c r="AA211" s="30">
        <v>76</v>
      </c>
      <c r="AB211" s="31">
        <f t="shared" si="6"/>
        <v>9.424992636727378</v>
      </c>
      <c r="AC211" s="31">
        <f t="shared" si="7"/>
        <v>10.453743004891008</v>
      </c>
    </row>
    <row r="212" spans="27:29" ht="15.75">
      <c r="AA212" s="30">
        <v>77</v>
      </c>
      <c r="AB212" s="31">
        <f t="shared" si="6"/>
        <v>9.787492353524588</v>
      </c>
      <c r="AC212" s="31">
        <f t="shared" si="7"/>
        <v>10.798117735848358</v>
      </c>
    </row>
    <row r="213" spans="27:29" ht="15.75">
      <c r="AA213" s="30">
        <v>78</v>
      </c>
      <c r="AB213" s="31">
        <f t="shared" si="6"/>
        <v>10.149992070321794</v>
      </c>
      <c r="AC213" s="31">
        <f t="shared" si="7"/>
        <v>11.142492466805704</v>
      </c>
    </row>
    <row r="214" spans="27:29" ht="15.75">
      <c r="AA214" s="30">
        <v>79</v>
      </c>
      <c r="AB214" s="31">
        <f t="shared" si="6"/>
        <v>10.512491787119</v>
      </c>
      <c r="AC214" s="31">
        <f t="shared" si="7"/>
        <v>11.486867197763049</v>
      </c>
    </row>
    <row r="215" spans="27:29" ht="15.75">
      <c r="AA215" s="30">
        <v>80</v>
      </c>
      <c r="AB215" s="31">
        <f t="shared" si="6"/>
        <v>10.874991503916206</v>
      </c>
      <c r="AC215" s="31">
        <f t="shared" si="7"/>
        <v>11.831241928720395</v>
      </c>
    </row>
    <row r="216" spans="27:29" ht="15.75">
      <c r="AA216" s="30">
        <v>81</v>
      </c>
      <c r="AB216" s="31">
        <f t="shared" si="6"/>
        <v>11.237491220713412</v>
      </c>
      <c r="AC216" s="31">
        <f t="shared" si="7"/>
        <v>12.175616659677742</v>
      </c>
    </row>
    <row r="217" spans="27:29" ht="15.75">
      <c r="AA217" s="30">
        <v>82</v>
      </c>
      <c r="AB217" s="31">
        <f t="shared" si="6"/>
        <v>11.599990937510622</v>
      </c>
      <c r="AC217" s="31">
        <f t="shared" si="7"/>
        <v>12.51999139063509</v>
      </c>
    </row>
    <row r="218" spans="27:29" ht="15.75">
      <c r="AA218" s="30">
        <v>83</v>
      </c>
      <c r="AB218" s="31">
        <f t="shared" si="6"/>
        <v>11.962490654307828</v>
      </c>
      <c r="AC218" s="31">
        <f t="shared" si="7"/>
        <v>12.864366121592436</v>
      </c>
    </row>
    <row r="219" spans="27:29" ht="15.75">
      <c r="AA219" s="30">
        <v>84</v>
      </c>
      <c r="AB219" s="31">
        <f t="shared" si="6"/>
        <v>12.324990371105034</v>
      </c>
      <c r="AC219" s="31">
        <f t="shared" si="7"/>
        <v>13.208740852549782</v>
      </c>
    </row>
    <row r="220" spans="27:29" ht="15.75">
      <c r="AA220" s="30">
        <v>85</v>
      </c>
      <c r="AB220" s="31">
        <f t="shared" si="6"/>
        <v>12.68749008790224</v>
      </c>
      <c r="AC220" s="31">
        <f t="shared" si="7"/>
        <v>13.553115583507127</v>
      </c>
    </row>
    <row r="221" spans="27:29" ht="15.75">
      <c r="AA221" s="30">
        <v>86</v>
      </c>
      <c r="AB221" s="31">
        <f t="shared" si="6"/>
        <v>13.049989804699447</v>
      </c>
      <c r="AC221" s="31">
        <f t="shared" si="7"/>
        <v>13.897490314464473</v>
      </c>
    </row>
    <row r="222" spans="27:29" ht="15.75">
      <c r="AA222" s="30">
        <v>87</v>
      </c>
      <c r="AB222" s="31">
        <f t="shared" si="6"/>
        <v>13.412489521496656</v>
      </c>
      <c r="AC222" s="31">
        <f t="shared" si="7"/>
        <v>14.241865045421823</v>
      </c>
    </row>
    <row r="223" spans="27:29" ht="15.75">
      <c r="AA223" s="30">
        <v>88</v>
      </c>
      <c r="AB223" s="31">
        <f t="shared" si="6"/>
        <v>13.774989238293863</v>
      </c>
      <c r="AC223" s="31">
        <f t="shared" si="7"/>
        <v>14.586239776379168</v>
      </c>
    </row>
    <row r="224" spans="27:29" ht="15.75">
      <c r="AA224" s="30">
        <v>89</v>
      </c>
      <c r="AB224" s="31">
        <f t="shared" si="6"/>
        <v>14.137488955091072</v>
      </c>
      <c r="AC224" s="31">
        <f t="shared" si="7"/>
        <v>14.930614507336518</v>
      </c>
    </row>
    <row r="225" spans="27:29" ht="15.75">
      <c r="AA225" s="30">
        <v>90</v>
      </c>
      <c r="AB225" s="31">
        <f t="shared" si="6"/>
        <v>14.499988671888275</v>
      </c>
      <c r="AC225" s="31">
        <f t="shared" si="7"/>
        <v>15.27498923829386</v>
      </c>
    </row>
    <row r="226" spans="27:29" ht="15.75">
      <c r="AA226" s="30">
        <v>91</v>
      </c>
      <c r="AB226" s="31">
        <f t="shared" si="6"/>
        <v>14.862488388685485</v>
      </c>
      <c r="AC226" s="31">
        <f t="shared" si="7"/>
        <v>15.619363969251209</v>
      </c>
    </row>
    <row r="227" spans="27:29" ht="15.75">
      <c r="AA227" s="30">
        <v>92</v>
      </c>
      <c r="AB227" s="31">
        <f t="shared" si="6"/>
        <v>15.224988105482687</v>
      </c>
      <c r="AC227" s="31">
        <f t="shared" si="7"/>
        <v>15.963738700208552</v>
      </c>
    </row>
    <row r="228" spans="27:29" ht="15.75">
      <c r="AA228" s="30">
        <v>93</v>
      </c>
      <c r="AB228" s="31">
        <f t="shared" si="6"/>
        <v>15.587487822279897</v>
      </c>
      <c r="AC228" s="31">
        <f t="shared" si="7"/>
        <v>16.3081134311659</v>
      </c>
    </row>
    <row r="229" spans="27:29" ht="15.75">
      <c r="AA229" s="30">
        <v>94</v>
      </c>
      <c r="AB229" s="31">
        <f t="shared" si="6"/>
        <v>15.949987539077107</v>
      </c>
      <c r="AC229" s="31">
        <f t="shared" si="7"/>
        <v>16.652488162123248</v>
      </c>
    </row>
    <row r="230" spans="27:29" ht="15.75">
      <c r="AA230" s="30">
        <v>95</v>
      </c>
      <c r="AB230" s="31">
        <f t="shared" si="6"/>
        <v>16.31248725587431</v>
      </c>
      <c r="AC230" s="31">
        <f t="shared" si="7"/>
        <v>16.996862893080593</v>
      </c>
    </row>
    <row r="231" spans="27:29" ht="15.75">
      <c r="AA231" s="30">
        <v>96</v>
      </c>
      <c r="AB231" s="31">
        <f>$AB$128+AA231*$AD$133*COS($AC$105)</f>
        <v>16.67498697267152</v>
      </c>
      <c r="AC231" s="31">
        <f>$AC$124-AB231*TAN($AC$105)</f>
        <v>17.341237624037944</v>
      </c>
    </row>
    <row r="232" spans="27:29" ht="15.75">
      <c r="AA232" s="30">
        <v>97</v>
      </c>
      <c r="AB232" s="31">
        <f>$AB$128+AA232*$AD$133*COS($AC$105)</f>
        <v>17.03748668946872</v>
      </c>
      <c r="AC232" s="31">
        <f>$AC$124-AB232*TAN($AC$105)</f>
        <v>17.685612354995286</v>
      </c>
    </row>
    <row r="233" spans="27:29" ht="15.75">
      <c r="AA233" s="30">
        <v>98</v>
      </c>
      <c r="AB233" s="31">
        <f>$AB$128+AA233*$AD$133*COS($AC$105)</f>
        <v>17.39998640626593</v>
      </c>
      <c r="AC233" s="31">
        <f>$AC$124-AB233*TAN($AC$105)</f>
        <v>18.029987085952634</v>
      </c>
    </row>
    <row r="234" spans="27:29" ht="15.75">
      <c r="AA234" s="30">
        <v>99</v>
      </c>
      <c r="AB234" s="31">
        <f>$AB$128+AA234*$AD$133*COS($AC$105)</f>
        <v>17.76248612306314</v>
      </c>
      <c r="AC234" s="31">
        <f>$AC$124-AB234*TAN($AC$105)</f>
        <v>18.374361816909982</v>
      </c>
    </row>
    <row r="235" spans="27:29" ht="15.75">
      <c r="AA235" s="30">
        <v>100</v>
      </c>
      <c r="AB235" s="31">
        <f>$AB$128+AA235*$AD$133*COS($AC$105)</f>
        <v>18.124985839860344</v>
      </c>
      <c r="AC235" s="31">
        <f>$AC$124-AB235*TAN($AC$105)</f>
        <v>18.718736547867326</v>
      </c>
    </row>
  </sheetData>
  <sheetProtection password="C7CA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2009-04-04T20:45:36Z</dcterms:created>
  <dcterms:modified xsi:type="dcterms:W3CDTF">2009-04-06T21:15:13Z</dcterms:modified>
  <cp:category/>
  <cp:version/>
  <cp:contentType/>
  <cp:contentStatus/>
</cp:coreProperties>
</file>