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embeddings/oleObject_4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xWindow="0" yWindow="255" windowWidth="6435" windowHeight="2520" tabRatio="749" activeTab="0"/>
  </bookViews>
  <sheets>
    <sheet name="menu" sheetId="1" r:id="rId1"/>
    <sheet name="massa en snelheid" sheetId="2" r:id="rId2"/>
    <sheet name="lengte en snelheid" sheetId="3" r:id="rId3"/>
    <sheet name="tijd en snelheid" sheetId="4" r:id="rId4"/>
    <sheet name="snelheden optellen" sheetId="5" r:id="rId5"/>
    <sheet name="theorie" sheetId="6" r:id="rId6"/>
    <sheet name="Simulatie" sheetId="7" r:id="rId7"/>
  </sheets>
  <definedNames/>
  <calcPr fullCalcOnLoad="1"/>
</workbook>
</file>

<file path=xl/sharedStrings.xml><?xml version="1.0" encoding="utf-8"?>
<sst xmlns="http://schemas.openxmlformats.org/spreadsheetml/2006/main" count="291" uniqueCount="228">
  <si>
    <t>v/c</t>
  </si>
  <si>
    <t>m/m0</t>
  </si>
  <si>
    <t>L/L0</t>
  </si>
  <si>
    <t>v</t>
  </si>
  <si>
    <t>v2/c</t>
  </si>
  <si>
    <t>t/t0</t>
  </si>
  <si>
    <t>Het verband tussen massa en snelheid.</t>
  </si>
  <si>
    <r>
      <t>m</t>
    </r>
    <r>
      <rPr>
        <b/>
        <vertAlign val="subscript"/>
        <sz val="12"/>
        <color indexed="57"/>
        <rFont val="Times New Roman"/>
        <family val="1"/>
      </rPr>
      <t>o</t>
    </r>
    <r>
      <rPr>
        <b/>
        <sz val="12"/>
        <color indexed="57"/>
        <rFont val="Times New Roman"/>
        <family val="1"/>
      </rPr>
      <t xml:space="preserve"> is de rustmassa, dat is de massa als het voorwerp in rust is.</t>
    </r>
  </si>
  <si>
    <r>
      <t>c is de lichtsnelheid (3,0.10</t>
    </r>
    <r>
      <rPr>
        <b/>
        <vertAlign val="superscript"/>
        <sz val="12"/>
        <color indexed="57"/>
        <rFont val="Times New Roman"/>
        <family val="1"/>
      </rPr>
      <t>8</t>
    </r>
    <r>
      <rPr>
        <b/>
        <sz val="12"/>
        <color indexed="57"/>
        <rFont val="Times New Roman"/>
        <family val="1"/>
      </rPr>
      <t xml:space="preserve"> m/s)</t>
    </r>
  </si>
  <si>
    <r>
      <t>Als de snelheid v veel kleiner is dan c kun je v</t>
    </r>
    <r>
      <rPr>
        <b/>
        <vertAlign val="superscript"/>
        <sz val="12"/>
        <color indexed="57"/>
        <rFont val="Times New Roman"/>
        <family val="1"/>
      </rPr>
      <t>2</t>
    </r>
    <r>
      <rPr>
        <b/>
        <sz val="12"/>
        <color indexed="57"/>
        <rFont val="Times New Roman"/>
        <family val="1"/>
      </rPr>
      <t>/c</t>
    </r>
    <r>
      <rPr>
        <b/>
        <vertAlign val="superscript"/>
        <sz val="12"/>
        <color indexed="57"/>
        <rFont val="Times New Roman"/>
        <family val="1"/>
      </rPr>
      <t>2</t>
    </r>
    <r>
      <rPr>
        <b/>
        <sz val="12"/>
        <color indexed="57"/>
        <rFont val="Times New Roman"/>
        <family val="1"/>
      </rPr>
      <t xml:space="preserve"> verwaarlozen t.o.v. 1 en is m = m</t>
    </r>
    <r>
      <rPr>
        <b/>
        <vertAlign val="subscript"/>
        <sz val="12"/>
        <color indexed="57"/>
        <rFont val="Times New Roman"/>
        <family val="1"/>
      </rPr>
      <t>0</t>
    </r>
    <r>
      <rPr>
        <b/>
        <sz val="12"/>
        <color indexed="57"/>
        <rFont val="Times New Roman"/>
        <family val="1"/>
      </rPr>
      <t>. Dan is m/m</t>
    </r>
    <r>
      <rPr>
        <b/>
        <vertAlign val="subscript"/>
        <sz val="12"/>
        <color indexed="57"/>
        <rFont val="Times New Roman"/>
        <family val="1"/>
      </rPr>
      <t>0</t>
    </r>
    <r>
      <rPr>
        <b/>
        <sz val="12"/>
        <color indexed="57"/>
        <rFont val="Times New Roman"/>
        <family val="1"/>
      </rPr>
      <t xml:space="preserve"> = 1.</t>
    </r>
  </si>
  <si>
    <r>
      <t>L</t>
    </r>
    <r>
      <rPr>
        <b/>
        <vertAlign val="subscript"/>
        <sz val="12"/>
        <color indexed="57"/>
        <rFont val="Times New Roman"/>
        <family val="1"/>
      </rPr>
      <t>o</t>
    </r>
    <r>
      <rPr>
        <b/>
        <sz val="12"/>
        <color indexed="57"/>
        <rFont val="Times New Roman"/>
        <family val="1"/>
      </rPr>
      <t xml:space="preserve"> is de rustlengte, dat is de lengte als het voorwerp in rust is.</t>
    </r>
  </si>
  <si>
    <t>Klassiek</t>
  </si>
  <si>
    <t>Het verband tussen lengte en snelheid: De Lorentzcontractie.</t>
  </si>
  <si>
    <t>Als de snelheid toeneemt neemt de lengte af:</t>
  </si>
  <si>
    <r>
      <t>Als de snelheid v veel kleiner is dan c kun je v</t>
    </r>
    <r>
      <rPr>
        <b/>
        <vertAlign val="superscript"/>
        <sz val="12"/>
        <color indexed="57"/>
        <rFont val="Times New Roman"/>
        <family val="1"/>
      </rPr>
      <t>2</t>
    </r>
    <r>
      <rPr>
        <b/>
        <sz val="12"/>
        <color indexed="57"/>
        <rFont val="Times New Roman"/>
        <family val="1"/>
      </rPr>
      <t>/c</t>
    </r>
    <r>
      <rPr>
        <b/>
        <vertAlign val="superscript"/>
        <sz val="12"/>
        <color indexed="57"/>
        <rFont val="Times New Roman"/>
        <family val="1"/>
      </rPr>
      <t>2</t>
    </r>
    <r>
      <rPr>
        <b/>
        <sz val="12"/>
        <color indexed="57"/>
        <rFont val="Times New Roman"/>
        <family val="1"/>
      </rPr>
      <t xml:space="preserve"> verwaarlozen t.o.v. 1 en is L = L</t>
    </r>
    <r>
      <rPr>
        <b/>
        <vertAlign val="subscript"/>
        <sz val="12"/>
        <color indexed="57"/>
        <rFont val="Times New Roman"/>
        <family val="1"/>
      </rPr>
      <t>0</t>
    </r>
    <r>
      <rPr>
        <b/>
        <sz val="12"/>
        <color indexed="57"/>
        <rFont val="Times New Roman"/>
        <family val="1"/>
      </rPr>
      <t>. Dan is L/L</t>
    </r>
    <r>
      <rPr>
        <b/>
        <vertAlign val="subscript"/>
        <sz val="12"/>
        <color indexed="57"/>
        <rFont val="Times New Roman"/>
        <family val="1"/>
      </rPr>
      <t>0</t>
    </r>
    <r>
      <rPr>
        <b/>
        <sz val="12"/>
        <color indexed="57"/>
        <rFont val="Times New Roman"/>
        <family val="1"/>
      </rPr>
      <t xml:space="preserve"> = 1.</t>
    </r>
  </si>
  <si>
    <t>Het verband tussen tijd en snelheid.</t>
  </si>
  <si>
    <t>Als de snelheid toeneemt gaat volgens een stilstaande waarnemer de tijd langzamer:</t>
  </si>
  <si>
    <r>
      <t>t</t>
    </r>
    <r>
      <rPr>
        <b/>
        <vertAlign val="subscript"/>
        <sz val="12"/>
        <color indexed="57"/>
        <rFont val="Times New Roman"/>
        <family val="1"/>
      </rPr>
      <t>o</t>
    </r>
    <r>
      <rPr>
        <b/>
        <sz val="12"/>
        <color indexed="57"/>
        <rFont val="Times New Roman"/>
        <family val="1"/>
      </rPr>
      <t xml:space="preserve"> is de tijd die een stilstaande klok aangeeft.</t>
    </r>
  </si>
  <si>
    <r>
      <t>Als de snelheid v veel kleiner is dan c kun je v</t>
    </r>
    <r>
      <rPr>
        <b/>
        <vertAlign val="superscript"/>
        <sz val="12"/>
        <color indexed="57"/>
        <rFont val="Times New Roman"/>
        <family val="1"/>
      </rPr>
      <t>2</t>
    </r>
    <r>
      <rPr>
        <b/>
        <sz val="12"/>
        <color indexed="57"/>
        <rFont val="Times New Roman"/>
        <family val="1"/>
      </rPr>
      <t>/c</t>
    </r>
    <r>
      <rPr>
        <b/>
        <vertAlign val="superscript"/>
        <sz val="12"/>
        <color indexed="57"/>
        <rFont val="Times New Roman"/>
        <family val="1"/>
      </rPr>
      <t>2</t>
    </r>
    <r>
      <rPr>
        <b/>
        <sz val="12"/>
        <color indexed="57"/>
        <rFont val="Times New Roman"/>
        <family val="1"/>
      </rPr>
      <t xml:space="preserve"> verwaarlozen t.o.v. 1 en is t = t</t>
    </r>
    <r>
      <rPr>
        <b/>
        <vertAlign val="subscript"/>
        <sz val="12"/>
        <color indexed="57"/>
        <rFont val="Times New Roman"/>
        <family val="1"/>
      </rPr>
      <t>0</t>
    </r>
    <r>
      <rPr>
        <b/>
        <sz val="12"/>
        <color indexed="57"/>
        <rFont val="Times New Roman"/>
        <family val="1"/>
      </rPr>
      <t>. Dan is t/t</t>
    </r>
    <r>
      <rPr>
        <b/>
        <vertAlign val="subscript"/>
        <sz val="12"/>
        <color indexed="57"/>
        <rFont val="Times New Roman"/>
        <family val="1"/>
      </rPr>
      <t>0</t>
    </r>
    <r>
      <rPr>
        <b/>
        <sz val="12"/>
        <color indexed="57"/>
        <rFont val="Times New Roman"/>
        <family val="1"/>
      </rPr>
      <t xml:space="preserve"> = 1.</t>
    </r>
  </si>
  <si>
    <t>Het optellen van twee snelheden.</t>
  </si>
  <si>
    <r>
      <t>Een trein heeft een snelheid v</t>
    </r>
    <r>
      <rPr>
        <b/>
        <vertAlign val="subscript"/>
        <sz val="12"/>
        <color indexed="57"/>
        <rFont val="Times New Roman"/>
        <family val="1"/>
      </rPr>
      <t>1</t>
    </r>
    <r>
      <rPr>
        <b/>
        <sz val="12"/>
        <color indexed="57"/>
        <rFont val="Times New Roman"/>
        <family val="1"/>
      </rPr>
      <t xml:space="preserve"> en een passagier loopt in de rijrichting van de trein met een snelheid v</t>
    </r>
    <r>
      <rPr>
        <b/>
        <vertAlign val="subscript"/>
        <sz val="12"/>
        <color indexed="57"/>
        <rFont val="Times New Roman"/>
        <family val="1"/>
      </rPr>
      <t>2</t>
    </r>
    <r>
      <rPr>
        <b/>
        <sz val="12"/>
        <color indexed="57"/>
        <rFont val="Times New Roman"/>
        <family val="1"/>
      </rPr>
      <t xml:space="preserve"> (t.o.v. de trein).</t>
    </r>
  </si>
  <si>
    <t>Volgens een stilstaande waarnemer heeft de passagier een snelheid v t.o.v. de grond met:</t>
  </si>
  <si>
    <r>
      <t>Als de snelheid v</t>
    </r>
    <r>
      <rPr>
        <b/>
        <vertAlign val="subscript"/>
        <sz val="12"/>
        <color indexed="57"/>
        <rFont val="Times New Roman"/>
        <family val="1"/>
      </rPr>
      <t>1</t>
    </r>
    <r>
      <rPr>
        <b/>
        <sz val="12"/>
        <color indexed="57"/>
        <rFont val="Times New Roman"/>
        <family val="1"/>
      </rPr>
      <t xml:space="preserve"> en de v</t>
    </r>
    <r>
      <rPr>
        <b/>
        <vertAlign val="subscript"/>
        <sz val="12"/>
        <color indexed="57"/>
        <rFont val="Times New Roman"/>
        <family val="1"/>
      </rPr>
      <t>2</t>
    </r>
    <r>
      <rPr>
        <b/>
        <sz val="12"/>
        <color indexed="57"/>
        <rFont val="Times New Roman"/>
        <family val="1"/>
      </rPr>
      <t xml:space="preserve"> elk veel kleiner is dan c kun je v</t>
    </r>
    <r>
      <rPr>
        <b/>
        <vertAlign val="subscript"/>
        <sz val="12"/>
        <color indexed="57"/>
        <rFont val="Times New Roman"/>
        <family val="1"/>
      </rPr>
      <t>1</t>
    </r>
    <r>
      <rPr>
        <b/>
        <sz val="12"/>
        <color indexed="57"/>
        <rFont val="Times New Roman"/>
        <family val="1"/>
      </rPr>
      <t>v</t>
    </r>
    <r>
      <rPr>
        <b/>
        <vertAlign val="subscript"/>
        <sz val="12"/>
        <color indexed="57"/>
        <rFont val="Times New Roman"/>
        <family val="1"/>
      </rPr>
      <t>2</t>
    </r>
    <r>
      <rPr>
        <b/>
        <sz val="12"/>
        <color indexed="57"/>
        <rFont val="Times New Roman"/>
        <family val="1"/>
      </rPr>
      <t>/c</t>
    </r>
    <r>
      <rPr>
        <b/>
        <vertAlign val="superscript"/>
        <sz val="12"/>
        <color indexed="57"/>
        <rFont val="Times New Roman"/>
        <family val="1"/>
      </rPr>
      <t>2</t>
    </r>
    <r>
      <rPr>
        <b/>
        <sz val="12"/>
        <color indexed="57"/>
        <rFont val="Times New Roman"/>
        <family val="1"/>
      </rPr>
      <t xml:space="preserve"> verwaarlozen t.o.v. 1.</t>
    </r>
  </si>
  <si>
    <r>
      <t>Dan is v = v</t>
    </r>
    <r>
      <rPr>
        <b/>
        <vertAlign val="subscript"/>
        <sz val="12"/>
        <color indexed="57"/>
        <rFont val="Times New Roman"/>
        <family val="1"/>
      </rPr>
      <t>1</t>
    </r>
    <r>
      <rPr>
        <b/>
        <sz val="12"/>
        <color indexed="57"/>
        <rFont val="Times New Roman"/>
        <family val="1"/>
      </rPr>
      <t xml:space="preserve"> + v</t>
    </r>
    <r>
      <rPr>
        <b/>
        <vertAlign val="subscript"/>
        <sz val="12"/>
        <color indexed="57"/>
        <rFont val="Times New Roman"/>
        <family val="1"/>
      </rPr>
      <t>2</t>
    </r>
    <r>
      <rPr>
        <b/>
        <sz val="12"/>
        <color indexed="57"/>
        <rFont val="Times New Roman"/>
        <family val="1"/>
      </rPr>
      <t xml:space="preserve"> zoals van de klassieke theorie bekend is.</t>
    </r>
  </si>
  <si>
    <r>
      <t>v</t>
    </r>
    <r>
      <rPr>
        <b/>
        <vertAlign val="subscript"/>
        <sz val="12"/>
        <color indexed="57"/>
        <rFont val="Times New Roman"/>
        <family val="1"/>
      </rPr>
      <t>2</t>
    </r>
  </si>
  <si>
    <r>
      <t>v</t>
    </r>
    <r>
      <rPr>
        <b/>
        <vertAlign val="subscript"/>
        <sz val="12"/>
        <color indexed="57"/>
        <rFont val="Times New Roman"/>
        <family val="1"/>
      </rPr>
      <t>2</t>
    </r>
    <r>
      <rPr>
        <b/>
        <sz val="12"/>
        <color indexed="57"/>
        <rFont val="Times New Roman"/>
        <family val="1"/>
      </rPr>
      <t>/c</t>
    </r>
  </si>
  <si>
    <t>v1/c=</t>
  </si>
  <si>
    <t>Massa en snelheid</t>
  </si>
  <si>
    <t>Snelheden optellen</t>
  </si>
  <si>
    <t>1.</t>
  </si>
  <si>
    <t>2.</t>
  </si>
  <si>
    <t>3.</t>
  </si>
  <si>
    <t>4.</t>
  </si>
  <si>
    <t>c is de lichtsnelheid.</t>
  </si>
  <si>
    <t>Beide spiegels hebben een afstand d.</t>
  </si>
  <si>
    <r>
      <t>De met de klok mee reizende waarnemer W</t>
    </r>
    <r>
      <rPr>
        <b/>
        <u val="single"/>
        <vertAlign val="subscript"/>
        <sz val="12"/>
        <color indexed="57"/>
        <rFont val="Times New Roman"/>
        <family val="1"/>
      </rPr>
      <t>o</t>
    </r>
    <r>
      <rPr>
        <b/>
        <u val="single"/>
        <sz val="12"/>
        <color indexed="57"/>
        <rFont val="Times New Roman"/>
        <family val="1"/>
      </rPr>
      <t>:</t>
    </r>
  </si>
  <si>
    <t>De stilstaande waarnemer W kijkt naar de bewegende klok:</t>
  </si>
  <si>
    <t>We bekijken een klok die bestaat uit twee evenwijdige spiegels waartussen een lichtflits op en neer reist.</t>
  </si>
  <si>
    <r>
      <t>W</t>
    </r>
    <r>
      <rPr>
        <b/>
        <vertAlign val="subscript"/>
        <sz val="12"/>
        <color indexed="57"/>
        <rFont val="Times New Roman"/>
        <family val="1"/>
      </rPr>
      <t>o</t>
    </r>
    <r>
      <rPr>
        <b/>
        <sz val="12"/>
        <color indexed="57"/>
        <rFont val="Times New Roman"/>
        <family val="1"/>
      </rPr>
      <t xml:space="preserve"> ziet de lichtflits op en neer gaan.</t>
    </r>
  </si>
  <si>
    <r>
      <t>Volgens W legt het licht nu de afstand AC af in een tijd t</t>
    </r>
    <r>
      <rPr>
        <b/>
        <vertAlign val="subscript"/>
        <sz val="12"/>
        <color indexed="57"/>
        <rFont val="Times New Roman"/>
        <family val="1"/>
      </rPr>
      <t>w</t>
    </r>
    <r>
      <rPr>
        <b/>
        <sz val="12"/>
        <color indexed="57"/>
        <rFont val="Times New Roman"/>
        <family val="1"/>
      </rPr>
      <t>.</t>
    </r>
  </si>
  <si>
    <t>Terwijl de lichtstraal onderweg is naar spiegel 2,</t>
  </si>
  <si>
    <t>De tijd die het licht er over doet om</t>
  </si>
  <si>
    <t>ziet W dat deze spiegel 2 naar zijn nieuwe positie beweegt.</t>
  </si>
  <si>
    <r>
      <t>t</t>
    </r>
    <r>
      <rPr>
        <b/>
        <vertAlign val="subscript"/>
        <sz val="12"/>
        <color indexed="48"/>
        <rFont val="Times New Roman"/>
        <family val="1"/>
      </rPr>
      <t>w</t>
    </r>
    <r>
      <rPr>
        <b/>
        <sz val="12"/>
        <color indexed="48"/>
        <rFont val="Times New Roman"/>
        <family val="1"/>
      </rPr>
      <t xml:space="preserve"> = t</t>
    </r>
    <r>
      <rPr>
        <b/>
        <vertAlign val="subscript"/>
        <sz val="12"/>
        <color indexed="48"/>
        <rFont val="Times New Roman"/>
        <family val="1"/>
      </rPr>
      <t>0</t>
    </r>
    <r>
      <rPr>
        <b/>
        <sz val="12"/>
        <color indexed="48"/>
        <rFont val="Times New Roman"/>
        <family val="1"/>
      </rPr>
      <t>.</t>
    </r>
    <r>
      <rPr>
        <b/>
        <sz val="12"/>
        <color indexed="48"/>
        <rFont val="Symbol"/>
        <family val="1"/>
      </rPr>
      <t>Ö</t>
    </r>
    <r>
      <rPr>
        <b/>
        <sz val="12"/>
        <color indexed="48"/>
        <rFont val="Times New Roman"/>
        <family val="1"/>
      </rPr>
      <t>(1 - v</t>
    </r>
    <r>
      <rPr>
        <b/>
        <vertAlign val="superscript"/>
        <sz val="12"/>
        <color indexed="48"/>
        <rFont val="Times New Roman"/>
        <family val="1"/>
      </rPr>
      <t>2</t>
    </r>
    <r>
      <rPr>
        <b/>
        <sz val="12"/>
        <color indexed="48"/>
        <rFont val="Times New Roman"/>
        <family val="1"/>
      </rPr>
      <t>/c</t>
    </r>
    <r>
      <rPr>
        <b/>
        <vertAlign val="superscript"/>
        <sz val="12"/>
        <color indexed="48"/>
        <rFont val="Times New Roman"/>
        <family val="1"/>
      </rPr>
      <t>2</t>
    </r>
    <r>
      <rPr>
        <b/>
        <sz val="12"/>
        <color indexed="48"/>
        <rFont val="Times New Roman"/>
        <family val="1"/>
      </rPr>
      <t>)</t>
    </r>
  </si>
  <si>
    <t>terwijl  de spiegel de horizontale afstand AB aflegt met een snelheid v.</t>
  </si>
  <si>
    <r>
      <t>(c.t</t>
    </r>
    <r>
      <rPr>
        <b/>
        <vertAlign val="subscript"/>
        <sz val="12"/>
        <color indexed="57"/>
        <rFont val="Times New Roman"/>
        <family val="1"/>
      </rPr>
      <t>w</t>
    </r>
    <r>
      <rPr>
        <b/>
        <sz val="12"/>
        <color indexed="57"/>
        <rFont val="Times New Roman"/>
        <family val="1"/>
      </rPr>
      <t>)</t>
    </r>
    <r>
      <rPr>
        <b/>
        <vertAlign val="superscript"/>
        <sz val="12"/>
        <color indexed="57"/>
        <rFont val="Times New Roman"/>
        <family val="1"/>
      </rPr>
      <t>2</t>
    </r>
    <r>
      <rPr>
        <b/>
        <sz val="12"/>
        <color indexed="57"/>
        <rFont val="Times New Roman"/>
        <family val="1"/>
      </rPr>
      <t xml:space="preserve"> = (v.t</t>
    </r>
    <r>
      <rPr>
        <b/>
        <vertAlign val="subscript"/>
        <sz val="12"/>
        <color indexed="57"/>
        <rFont val="Times New Roman"/>
        <family val="1"/>
      </rPr>
      <t>w</t>
    </r>
    <r>
      <rPr>
        <b/>
        <sz val="12"/>
        <color indexed="57"/>
        <rFont val="Times New Roman"/>
        <family val="1"/>
      </rPr>
      <t>)</t>
    </r>
    <r>
      <rPr>
        <b/>
        <vertAlign val="superscript"/>
        <sz val="12"/>
        <color indexed="57"/>
        <rFont val="Times New Roman"/>
        <family val="1"/>
      </rPr>
      <t>2</t>
    </r>
    <r>
      <rPr>
        <b/>
        <sz val="12"/>
        <color indexed="57"/>
        <rFont val="Times New Roman"/>
        <family val="1"/>
      </rPr>
      <t xml:space="preserve"> + (c.t</t>
    </r>
    <r>
      <rPr>
        <b/>
        <vertAlign val="subscript"/>
        <sz val="12"/>
        <color indexed="57"/>
        <rFont val="Times New Roman"/>
        <family val="1"/>
      </rPr>
      <t>0</t>
    </r>
    <r>
      <rPr>
        <b/>
        <sz val="12"/>
        <color indexed="57"/>
        <rFont val="Times New Roman"/>
        <family val="1"/>
      </rPr>
      <t>)</t>
    </r>
    <r>
      <rPr>
        <b/>
        <vertAlign val="superscript"/>
        <sz val="12"/>
        <color indexed="57"/>
        <rFont val="Times New Roman"/>
        <family val="1"/>
      </rPr>
      <t>2</t>
    </r>
  </si>
  <si>
    <r>
      <t>De tijd volgens waarnemer W is minder dan volgens de meereizende waarnemer W</t>
    </r>
    <r>
      <rPr>
        <b/>
        <vertAlign val="subscript"/>
        <sz val="12"/>
        <color indexed="57"/>
        <rFont val="Times New Roman"/>
        <family val="1"/>
      </rPr>
      <t>0</t>
    </r>
    <r>
      <rPr>
        <b/>
        <sz val="12"/>
        <color indexed="57"/>
        <rFont val="Times New Roman"/>
        <family val="1"/>
      </rPr>
      <t>.</t>
    </r>
  </si>
  <si>
    <t>5.</t>
  </si>
  <si>
    <t>Theorie:</t>
  </si>
  <si>
    <t>Tijdrek</t>
  </si>
  <si>
    <r>
      <t>W</t>
    </r>
    <r>
      <rPr>
        <b/>
        <vertAlign val="subscript"/>
        <sz val="12"/>
        <color indexed="57"/>
        <rFont val="Times New Roman"/>
        <family val="1"/>
      </rPr>
      <t>o</t>
    </r>
    <r>
      <rPr>
        <b/>
        <sz val="12"/>
        <color indexed="57"/>
        <rFont val="Times New Roman"/>
        <family val="1"/>
      </rPr>
      <t xml:space="preserve"> beweegt met de spiegel mee.</t>
    </r>
  </si>
  <si>
    <t>Volgens deze waarnemer staat de spiegel stil.</t>
  </si>
  <si>
    <r>
      <t xml:space="preserve">Dus </t>
    </r>
    <r>
      <rPr>
        <b/>
        <sz val="12"/>
        <color indexed="48"/>
        <rFont val="Times New Roman"/>
        <family val="1"/>
      </rPr>
      <t>d = c.t</t>
    </r>
    <r>
      <rPr>
        <b/>
        <vertAlign val="subscript"/>
        <sz val="12"/>
        <color indexed="48"/>
        <rFont val="Times New Roman"/>
        <family val="1"/>
      </rPr>
      <t>0</t>
    </r>
  </si>
  <si>
    <r>
      <t>spiegel 1 te bereiken is t</t>
    </r>
    <r>
      <rPr>
        <b/>
        <vertAlign val="subscript"/>
        <sz val="12"/>
        <color indexed="57"/>
        <rFont val="Times New Roman"/>
        <family val="1"/>
      </rPr>
      <t>0</t>
    </r>
    <r>
      <rPr>
        <b/>
        <sz val="12"/>
        <color indexed="57"/>
        <rFont val="Times New Roman"/>
        <family val="1"/>
      </rPr>
      <t xml:space="preserve"> = d/c</t>
    </r>
  </si>
  <si>
    <r>
      <t>Volgens Pythagoras geldt AC</t>
    </r>
    <r>
      <rPr>
        <b/>
        <vertAlign val="superscript"/>
        <sz val="12"/>
        <color indexed="57"/>
        <rFont val="Times New Roman"/>
        <family val="1"/>
      </rPr>
      <t>2</t>
    </r>
    <r>
      <rPr>
        <b/>
        <sz val="12"/>
        <color indexed="57"/>
        <rFont val="Times New Roman"/>
        <family val="1"/>
      </rPr>
      <t xml:space="preserve"> = AB</t>
    </r>
    <r>
      <rPr>
        <b/>
        <vertAlign val="superscript"/>
        <sz val="12"/>
        <color indexed="57"/>
        <rFont val="Times New Roman"/>
        <family val="1"/>
      </rPr>
      <t>2</t>
    </r>
    <r>
      <rPr>
        <b/>
        <sz val="12"/>
        <color indexed="57"/>
        <rFont val="Times New Roman"/>
        <family val="1"/>
      </rPr>
      <t xml:space="preserve"> + d</t>
    </r>
    <r>
      <rPr>
        <b/>
        <vertAlign val="superscript"/>
        <sz val="12"/>
        <color indexed="57"/>
        <rFont val="Times New Roman"/>
        <family val="1"/>
      </rPr>
      <t>2</t>
    </r>
  </si>
  <si>
    <r>
      <t xml:space="preserve">Om de aarde te bereiken kost t = s/v = 2000/c = 6,7 </t>
    </r>
    <r>
      <rPr>
        <b/>
        <sz val="12"/>
        <color indexed="57"/>
        <rFont val="Symbol"/>
        <family val="1"/>
      </rPr>
      <t>m</t>
    </r>
    <r>
      <rPr>
        <b/>
        <sz val="12"/>
        <color indexed="57"/>
        <rFont val="Times New Roman"/>
        <family val="1"/>
      </rPr>
      <t>s.</t>
    </r>
  </si>
  <si>
    <r>
      <t>De halveringstijd van een bepaald muon (</t>
    </r>
    <r>
      <rPr>
        <b/>
        <sz val="12"/>
        <color indexed="57"/>
        <rFont val="Symbol"/>
        <family val="1"/>
      </rPr>
      <t>m</t>
    </r>
    <r>
      <rPr>
        <b/>
        <sz val="12"/>
        <color indexed="57"/>
        <rFont val="Times New Roman"/>
        <family val="1"/>
      </rPr>
      <t xml:space="preserve">-meson) in rust is ongeveer 1,5 </t>
    </r>
    <r>
      <rPr>
        <b/>
        <sz val="12"/>
        <color indexed="57"/>
        <rFont val="Symbol"/>
        <family val="1"/>
      </rPr>
      <t>m</t>
    </r>
    <r>
      <rPr>
        <b/>
        <sz val="12"/>
        <color indexed="57"/>
        <rFont val="Times New Roman"/>
        <family val="1"/>
      </rPr>
      <t>s</t>
    </r>
  </si>
  <si>
    <r>
      <t>m</t>
    </r>
    <r>
      <rPr>
        <b/>
        <sz val="12"/>
        <color indexed="57"/>
        <rFont val="Times New Roman"/>
        <family val="1"/>
      </rPr>
      <t>-mesonen komen vanuit de ruimte de atmosfeer binnen. Het zijn geladen deeltjes met een snelheid van bijna de lichtsnelheid.</t>
    </r>
  </si>
  <si>
    <r>
      <t xml:space="preserve">Het bleken er meer dan 400 te zijn wat neer komt op een verstreken tijd van slechts 0,7 </t>
    </r>
    <r>
      <rPr>
        <b/>
        <sz val="12"/>
        <color indexed="57"/>
        <rFont val="Symbol"/>
        <family val="1"/>
      </rPr>
      <t>m</t>
    </r>
    <r>
      <rPr>
        <b/>
        <sz val="12"/>
        <color indexed="57"/>
        <rFont val="Times New Roman"/>
        <family val="1"/>
      </rPr>
      <t>s. De tijd is 9,6 keer zo langzaam gegaan.</t>
    </r>
  </si>
  <si>
    <t>Een overtuigend bewijs van tijdrek: Het verval van muonen.</t>
  </si>
  <si>
    <t>In 1941 Op 2000 m hoogte werden 563 muonen per 24 uur gedetecteerd.</t>
  </si>
  <si>
    <t>We berekenen de snelheid van het muon met de formule:</t>
  </si>
  <si>
    <r>
      <t>t = t</t>
    </r>
    <r>
      <rPr>
        <b/>
        <vertAlign val="subscript"/>
        <sz val="12"/>
        <color indexed="48"/>
        <rFont val="Times New Roman"/>
        <family val="1"/>
      </rPr>
      <t>o</t>
    </r>
    <r>
      <rPr>
        <b/>
        <sz val="12"/>
        <color indexed="48"/>
        <rFont val="Times New Roman"/>
        <family val="1"/>
      </rPr>
      <t>/</t>
    </r>
    <r>
      <rPr>
        <b/>
        <sz val="12"/>
        <color indexed="48"/>
        <rFont val="Symbol"/>
        <family val="1"/>
      </rPr>
      <t>Ö</t>
    </r>
    <r>
      <rPr>
        <b/>
        <sz val="12"/>
        <color indexed="48"/>
        <rFont val="Times New Roman"/>
        <family val="1"/>
      </rPr>
      <t>(1-v</t>
    </r>
    <r>
      <rPr>
        <b/>
        <vertAlign val="superscript"/>
        <sz val="12"/>
        <color indexed="48"/>
        <rFont val="Times New Roman"/>
        <family val="1"/>
      </rPr>
      <t>2</t>
    </r>
    <r>
      <rPr>
        <b/>
        <sz val="12"/>
        <color indexed="48"/>
        <rFont val="Times New Roman"/>
        <family val="1"/>
      </rPr>
      <t>/c</t>
    </r>
    <r>
      <rPr>
        <b/>
        <vertAlign val="superscript"/>
        <sz val="12"/>
        <color indexed="48"/>
        <rFont val="Times New Roman"/>
        <family val="1"/>
      </rPr>
      <t>2</t>
    </r>
    <r>
      <rPr>
        <b/>
        <sz val="12"/>
        <color indexed="48"/>
        <rFont val="Times New Roman"/>
        <family val="1"/>
      </rPr>
      <t>)</t>
    </r>
    <r>
      <rPr>
        <b/>
        <sz val="12"/>
        <color indexed="57"/>
        <rFont val="Times New Roman"/>
        <family val="1"/>
      </rPr>
      <t xml:space="preserve">   &gt;  0,7 = 6,7/</t>
    </r>
    <r>
      <rPr>
        <b/>
        <sz val="12"/>
        <color indexed="57"/>
        <rFont val="Symbol"/>
        <family val="1"/>
      </rPr>
      <t>Ö</t>
    </r>
    <r>
      <rPr>
        <b/>
        <sz val="12"/>
        <color indexed="57"/>
        <rFont val="Times New Roman"/>
        <family val="1"/>
      </rPr>
      <t>(1-v</t>
    </r>
    <r>
      <rPr>
        <b/>
        <vertAlign val="superscript"/>
        <sz val="12"/>
        <color indexed="57"/>
        <rFont val="Times New Roman"/>
        <family val="1"/>
      </rPr>
      <t>2</t>
    </r>
    <r>
      <rPr>
        <b/>
        <sz val="12"/>
        <color indexed="57"/>
        <rFont val="Times New Roman"/>
        <family val="1"/>
      </rPr>
      <t>/c</t>
    </r>
    <r>
      <rPr>
        <b/>
        <vertAlign val="superscript"/>
        <sz val="12"/>
        <color indexed="57"/>
        <rFont val="Times New Roman"/>
        <family val="1"/>
      </rPr>
      <t>2</t>
    </r>
    <r>
      <rPr>
        <b/>
        <sz val="12"/>
        <color indexed="57"/>
        <rFont val="Times New Roman"/>
        <family val="1"/>
      </rPr>
      <t>)  &gt; v = 0,989.c</t>
    </r>
  </si>
  <si>
    <r>
      <t>In de tijd t</t>
    </r>
    <r>
      <rPr>
        <b/>
        <vertAlign val="subscript"/>
        <sz val="12"/>
        <color indexed="57"/>
        <rFont val="Times New Roman"/>
        <family val="1"/>
      </rPr>
      <t>0</t>
    </r>
    <r>
      <rPr>
        <b/>
        <sz val="12"/>
        <color indexed="57"/>
        <rFont val="Times New Roman"/>
        <family val="1"/>
      </rPr>
      <t xml:space="preserve"> legt het licht de verticale afstand BC af met  snelheid c</t>
    </r>
  </si>
  <si>
    <t>De waarnemer staat stil,</t>
  </si>
  <si>
    <t>de spiegels bewegen naar rechts.</t>
  </si>
  <si>
    <r>
      <t>t/t</t>
    </r>
    <r>
      <rPr>
        <b/>
        <vertAlign val="subscript"/>
        <sz val="12"/>
        <color indexed="17"/>
        <rFont val="Times New Roman"/>
        <family val="1"/>
      </rPr>
      <t xml:space="preserve">o </t>
    </r>
    <r>
      <rPr>
        <b/>
        <sz val="12"/>
        <color indexed="17"/>
        <rFont val="Times New Roman"/>
        <family val="1"/>
      </rPr>
      <t>= 1/</t>
    </r>
    <r>
      <rPr>
        <b/>
        <sz val="12"/>
        <color indexed="17"/>
        <rFont val="Symbol"/>
        <family val="1"/>
      </rPr>
      <t>Ö</t>
    </r>
    <r>
      <rPr>
        <b/>
        <sz val="12"/>
        <color indexed="17"/>
        <rFont val="Times New Roman"/>
        <family val="1"/>
      </rPr>
      <t>(1-v</t>
    </r>
    <r>
      <rPr>
        <b/>
        <vertAlign val="superscript"/>
        <sz val="12"/>
        <color indexed="17"/>
        <rFont val="Times New Roman"/>
        <family val="1"/>
      </rPr>
      <t>2</t>
    </r>
    <r>
      <rPr>
        <b/>
        <sz val="12"/>
        <color indexed="17"/>
        <rFont val="Times New Roman"/>
        <family val="1"/>
      </rPr>
      <t>/c</t>
    </r>
    <r>
      <rPr>
        <b/>
        <vertAlign val="superscript"/>
        <sz val="12"/>
        <color indexed="17"/>
        <rFont val="Times New Roman"/>
        <family val="1"/>
      </rPr>
      <t>2</t>
    </r>
    <r>
      <rPr>
        <b/>
        <sz val="12"/>
        <color indexed="17"/>
        <rFont val="Times New Roman"/>
        <family val="1"/>
      </rPr>
      <t>)  = 1,00000000017</t>
    </r>
  </si>
  <si>
    <r>
      <t xml:space="preserve">Per etmaal (86400 s) loopt de GPS-klok 14,5 </t>
    </r>
    <r>
      <rPr>
        <b/>
        <sz val="12"/>
        <color indexed="17"/>
        <rFont val="Symbol"/>
        <family val="1"/>
      </rPr>
      <t>m</t>
    </r>
    <r>
      <rPr>
        <b/>
        <sz val="12"/>
        <color indexed="17"/>
        <rFont val="Times New Roman"/>
        <family val="1"/>
      </rPr>
      <t>s langzamer.</t>
    </r>
  </si>
  <si>
    <r>
      <t>De positiebepaling gebeurt m.b.v. de lichtsnelheid (3.10</t>
    </r>
    <r>
      <rPr>
        <b/>
        <vertAlign val="superscript"/>
        <sz val="12"/>
        <color indexed="17"/>
        <rFont val="Times New Roman"/>
        <family val="1"/>
      </rPr>
      <t>8</t>
    </r>
    <r>
      <rPr>
        <b/>
        <sz val="12"/>
        <color indexed="17"/>
        <rFont val="Times New Roman"/>
        <family val="1"/>
      </rPr>
      <t xml:space="preserve"> m/s)</t>
    </r>
  </si>
  <si>
    <r>
      <t xml:space="preserve">In 14,5 </t>
    </r>
    <r>
      <rPr>
        <b/>
        <sz val="12"/>
        <color indexed="17"/>
        <rFont val="Symbol"/>
        <family val="1"/>
      </rPr>
      <t>m</t>
    </r>
    <r>
      <rPr>
        <b/>
        <sz val="12"/>
        <color indexed="17"/>
        <rFont val="Times New Roman"/>
        <family val="1"/>
      </rPr>
      <t>s legt het licht 4,4 km af! Deze afwijking zou het GPS-systeem waardeloos maken als er niet voor wordt gecorrigeerd.</t>
    </r>
  </si>
  <si>
    <r>
      <t>GPS- satellieten beschrijven een cirkelbaan op 25.10</t>
    </r>
    <r>
      <rPr>
        <b/>
        <vertAlign val="superscript"/>
        <sz val="12"/>
        <color indexed="17"/>
        <rFont val="Times New Roman"/>
        <family val="1"/>
      </rPr>
      <t>6</t>
    </r>
    <r>
      <rPr>
        <b/>
        <sz val="12"/>
        <color indexed="17"/>
        <rFont val="Times New Roman"/>
        <family val="1"/>
      </rPr>
      <t xml:space="preserve"> m hoogte met een snelheid van 4,0 km/s.</t>
    </r>
  </si>
  <si>
    <t>Je verwacht dan  dat er op aarde 563.(1/2)6,7/1,5 = 25 muonen per 24 uur aankomen.</t>
  </si>
  <si>
    <t>N.B.: Klokken die versnellen of een zwaartekracht ondervinden lopen langzamer naarmate de versnelling of deze kracht groter is.</t>
  </si>
  <si>
    <t>Op de hoogte van deze GPS-satelieten is de zwaartekracht minder waardoor de GPS-klok sneller loopt.</t>
  </si>
  <si>
    <t>Ingewikkelder berekeningen geven een iets betere voorspelling:</t>
  </si>
  <si>
    <r>
      <t xml:space="preserve">Per dag scheelt dat 181 </t>
    </r>
    <r>
      <rPr>
        <b/>
        <sz val="12"/>
        <color indexed="17"/>
        <rFont val="Symbol"/>
        <family val="1"/>
      </rPr>
      <t>m</t>
    </r>
    <r>
      <rPr>
        <b/>
        <sz val="12"/>
        <color indexed="17"/>
        <rFont val="Times New Roman"/>
        <family val="1"/>
      </rPr>
      <t>s.</t>
    </r>
  </si>
  <si>
    <t>Consequenties. (Bron: Niks relatief van Vincent Icke)</t>
  </si>
  <si>
    <r>
      <t xml:space="preserve"> 7,2 </t>
    </r>
    <r>
      <rPr>
        <b/>
        <sz val="12"/>
        <color indexed="17"/>
        <rFont val="Symbol"/>
        <family val="1"/>
      </rPr>
      <t>m</t>
    </r>
    <r>
      <rPr>
        <b/>
        <sz val="12"/>
        <color indexed="17"/>
        <rFont val="Times New Roman"/>
        <family val="1"/>
      </rPr>
      <t xml:space="preserve">s langzamer door de gewone tijddilatatie en 46 </t>
    </r>
    <r>
      <rPr>
        <b/>
        <sz val="12"/>
        <color indexed="17"/>
        <rFont val="Symbol"/>
        <family val="1"/>
      </rPr>
      <t>m</t>
    </r>
    <r>
      <rPr>
        <b/>
        <sz val="12"/>
        <color indexed="17"/>
        <rFont val="Times New Roman"/>
        <family val="1"/>
      </rPr>
      <t>s sneller voor de dilatatie t.g.v. de zwaartekracht.</t>
    </r>
  </si>
  <si>
    <t>Tijddilatatie</t>
  </si>
  <si>
    <t>Simulatie klok in bewegende raket</t>
  </si>
  <si>
    <t>Videoanimatie tijdrek en lengtekrimp</t>
  </si>
  <si>
    <t>Tijdrek en lengtekrimp videoanimatie</t>
  </si>
  <si>
    <t>Afleiding van de formule voor tijdrek.</t>
  </si>
  <si>
    <r>
      <t>m/m</t>
    </r>
    <r>
      <rPr>
        <b/>
        <vertAlign val="subscript"/>
        <sz val="12"/>
        <color indexed="12"/>
        <rFont val="Times New Roman"/>
        <family val="1"/>
      </rPr>
      <t>0</t>
    </r>
  </si>
  <si>
    <r>
      <t>L/L</t>
    </r>
    <r>
      <rPr>
        <b/>
        <vertAlign val="subscript"/>
        <sz val="12"/>
        <color indexed="12"/>
        <rFont val="Times New Roman"/>
        <family val="1"/>
      </rPr>
      <t>0</t>
    </r>
  </si>
  <si>
    <r>
      <t>t/t</t>
    </r>
    <r>
      <rPr>
        <b/>
        <vertAlign val="subscript"/>
        <sz val="12"/>
        <color indexed="12"/>
        <rFont val="Times New Roman"/>
        <family val="1"/>
      </rPr>
      <t>0</t>
    </r>
  </si>
  <si>
    <r>
      <t xml:space="preserve">N.B.: De </t>
    </r>
    <r>
      <rPr>
        <b/>
        <sz val="12"/>
        <color indexed="10"/>
        <rFont val="Times New Roman"/>
        <family val="1"/>
      </rPr>
      <t>rode grafiek</t>
    </r>
    <r>
      <rPr>
        <b/>
        <sz val="12"/>
        <color indexed="57"/>
        <rFont val="Times New Roman"/>
        <family val="1"/>
      </rPr>
      <t xml:space="preserve"> geeft de klassieke theorie weer: </t>
    </r>
    <r>
      <rPr>
        <b/>
        <sz val="12"/>
        <color indexed="10"/>
        <rFont val="Times New Roman"/>
        <family val="1"/>
      </rPr>
      <t>de tijd volgens beide klokken is hetzelfde dus t = t</t>
    </r>
    <r>
      <rPr>
        <b/>
        <vertAlign val="subscript"/>
        <sz val="12"/>
        <color indexed="10"/>
        <rFont val="Times New Roman"/>
        <family val="1"/>
      </rPr>
      <t>0</t>
    </r>
  </si>
  <si>
    <r>
      <t>N.B.: De</t>
    </r>
    <r>
      <rPr>
        <b/>
        <sz val="12"/>
        <color indexed="10"/>
        <rFont val="Times New Roman"/>
        <family val="1"/>
      </rPr>
      <t xml:space="preserve"> rode grafiek</t>
    </r>
    <r>
      <rPr>
        <b/>
        <sz val="12"/>
        <color indexed="57"/>
        <rFont val="Times New Roman"/>
        <family val="1"/>
      </rPr>
      <t xml:space="preserve"> geeft de klassieke theorie weer: </t>
    </r>
    <r>
      <rPr>
        <b/>
        <sz val="12"/>
        <color indexed="10"/>
        <rFont val="Times New Roman"/>
        <family val="1"/>
      </rPr>
      <t>v = v</t>
    </r>
    <r>
      <rPr>
        <b/>
        <vertAlign val="subscript"/>
        <sz val="12"/>
        <color indexed="10"/>
        <rFont val="Times New Roman"/>
        <family val="1"/>
      </rPr>
      <t>1</t>
    </r>
    <r>
      <rPr>
        <b/>
        <sz val="12"/>
        <color indexed="10"/>
        <rFont val="Times New Roman"/>
        <family val="1"/>
      </rPr>
      <t xml:space="preserve"> + v</t>
    </r>
    <r>
      <rPr>
        <b/>
        <vertAlign val="subscript"/>
        <sz val="12"/>
        <color indexed="10"/>
        <rFont val="Times New Roman"/>
        <family val="1"/>
      </rPr>
      <t>2</t>
    </r>
  </si>
  <si>
    <r>
      <t>v</t>
    </r>
    <r>
      <rPr>
        <b/>
        <vertAlign val="subscript"/>
        <sz val="12"/>
        <color indexed="48"/>
        <rFont val="Times New Roman"/>
        <family val="1"/>
      </rPr>
      <t>1</t>
    </r>
    <r>
      <rPr>
        <b/>
        <sz val="12"/>
        <color indexed="48"/>
        <rFont val="Times New Roman"/>
        <family val="1"/>
      </rPr>
      <t xml:space="preserve">/c = </t>
    </r>
  </si>
  <si>
    <r>
      <t>v</t>
    </r>
    <r>
      <rPr>
        <b/>
        <vertAlign val="subscript"/>
        <sz val="12"/>
        <color indexed="48"/>
        <rFont val="Times New Roman"/>
        <family val="1"/>
      </rPr>
      <t>1</t>
    </r>
    <r>
      <rPr>
        <b/>
        <sz val="12"/>
        <color indexed="48"/>
        <rFont val="Times New Roman"/>
        <family val="1"/>
      </rPr>
      <t xml:space="preserve"> kiezen:</t>
    </r>
  </si>
  <si>
    <t>aleida</t>
  </si>
  <si>
    <r>
      <t>Als v nadert tot c dan nadert 1- v</t>
    </r>
    <r>
      <rPr>
        <b/>
        <vertAlign val="superscript"/>
        <sz val="12"/>
        <color indexed="57"/>
        <rFont val="Times New Roman"/>
        <family val="1"/>
      </rPr>
      <t>2</t>
    </r>
    <r>
      <rPr>
        <b/>
        <sz val="12"/>
        <color indexed="57"/>
        <rFont val="Times New Roman"/>
        <family val="1"/>
      </rPr>
      <t>/c</t>
    </r>
    <r>
      <rPr>
        <b/>
        <vertAlign val="superscript"/>
        <sz val="12"/>
        <color indexed="57"/>
        <rFont val="Times New Roman"/>
        <family val="1"/>
      </rPr>
      <t>2</t>
    </r>
    <r>
      <rPr>
        <b/>
        <sz val="12"/>
        <color indexed="57"/>
        <rFont val="Times New Roman"/>
        <family val="1"/>
      </rPr>
      <t xml:space="preserve"> tot nul. t nadert tot oneindig. </t>
    </r>
  </si>
  <si>
    <r>
      <t>Als v nadert tot c dan nadert 1- v</t>
    </r>
    <r>
      <rPr>
        <b/>
        <vertAlign val="superscript"/>
        <sz val="12"/>
        <color indexed="57"/>
        <rFont val="Times New Roman"/>
        <family val="1"/>
      </rPr>
      <t>2</t>
    </r>
    <r>
      <rPr>
        <b/>
        <sz val="12"/>
        <color indexed="57"/>
        <rFont val="Times New Roman"/>
        <family val="1"/>
      </rPr>
      <t>/c</t>
    </r>
    <r>
      <rPr>
        <b/>
        <vertAlign val="superscript"/>
        <sz val="12"/>
        <color indexed="57"/>
        <rFont val="Times New Roman"/>
        <family val="1"/>
      </rPr>
      <t>2</t>
    </r>
    <r>
      <rPr>
        <b/>
        <sz val="12"/>
        <color indexed="57"/>
        <rFont val="Times New Roman"/>
        <family val="1"/>
      </rPr>
      <t xml:space="preserve"> tot nul. m nadert tot oneindig.</t>
    </r>
  </si>
  <si>
    <r>
      <t>De grafiek heeft een asymptoot bij v = c ofwel bij v/c = 2</t>
    </r>
  </si>
  <si>
    <t>Tijdrek simpel geanimeerd in een trein zoals hierboven</t>
  </si>
  <si>
    <t>s</t>
  </si>
  <si>
    <t>x</t>
  </si>
  <si>
    <t>y</t>
  </si>
  <si>
    <t>:</t>
  </si>
  <si>
    <t>Start beweging</t>
  </si>
  <si>
    <t>m</t>
  </si>
  <si>
    <t xml:space="preserve">c = </t>
  </si>
  <si>
    <t>m/s</t>
  </si>
  <si>
    <t>ns</t>
  </si>
  <si>
    <t>v/c =</t>
  </si>
  <si>
    <r>
      <t xml:space="preserve">Tijd tussen twee tikken </t>
    </r>
    <r>
      <rPr>
        <sz val="12"/>
        <color indexed="12"/>
        <rFont val="Comic Sans MS"/>
        <family val="4"/>
      </rPr>
      <t>Δ</t>
    </r>
    <r>
      <rPr>
        <sz val="12"/>
        <color indexed="12"/>
        <rFont val="Times New Roman"/>
        <family val="1"/>
      </rPr>
      <t>T =</t>
    </r>
  </si>
  <si>
    <t>Treinhoogte</t>
  </si>
  <si>
    <t>Treinlengte</t>
  </si>
  <si>
    <t>Breedte =</t>
  </si>
  <si>
    <t>Linkerpunt x =</t>
  </si>
  <si>
    <t>Onderste spiegel op perron</t>
  </si>
  <si>
    <t>Bovenste spiegel op perron</t>
  </si>
  <si>
    <t>Onderste spiegel trein</t>
  </si>
  <si>
    <t>Bovenste spiegel trein</t>
  </si>
  <si>
    <t>Lichtpuls op perron</t>
  </si>
  <si>
    <t>Treinsnelheid in m/s</t>
  </si>
  <si>
    <t>Spiegelafstand =</t>
  </si>
  <si>
    <t>gereduceerd</t>
  </si>
  <si>
    <t>tekentijd =</t>
  </si>
  <si>
    <t>Lichtpuls in trein</t>
  </si>
  <si>
    <t>Snelheid trein</t>
  </si>
  <si>
    <t>km/h</t>
  </si>
  <si>
    <t>Schuifbalk snelheid (0 &gt; 20)</t>
  </si>
  <si>
    <t>t =</t>
  </si>
  <si>
    <t>γ = wortel(1-β^2) =</t>
  </si>
  <si>
    <r>
      <t xml:space="preserve">t in </t>
    </r>
    <r>
      <rPr>
        <sz val="12"/>
        <color indexed="12"/>
        <rFont val="Comic Sans MS"/>
        <family val="4"/>
      </rPr>
      <t>Δ</t>
    </r>
    <r>
      <rPr>
        <sz val="12"/>
        <color indexed="12"/>
        <rFont val="Times New Roman"/>
        <family val="1"/>
      </rPr>
      <t>T uitgedrukt</t>
    </r>
  </si>
  <si>
    <r>
      <t xml:space="preserve">Tijd tussen twee tikken </t>
    </r>
    <r>
      <rPr>
        <sz val="12"/>
        <color indexed="12"/>
        <rFont val="Comic Sans MS"/>
        <family val="4"/>
      </rPr>
      <t>Δ</t>
    </r>
    <r>
      <rPr>
        <sz val="12"/>
        <color indexed="12"/>
        <rFont val="Times New Roman"/>
        <family val="1"/>
      </rPr>
      <t>Tw =</t>
    </r>
  </si>
  <si>
    <t>β = v/c =</t>
  </si>
  <si>
    <t>vx =</t>
  </si>
  <si>
    <t>vy =</t>
  </si>
  <si>
    <r>
      <t>c</t>
    </r>
    <r>
      <rPr>
        <b/>
        <vertAlign val="superscript"/>
        <sz val="12"/>
        <color indexed="57"/>
        <rFont val="Times New Roman"/>
        <family val="1"/>
      </rPr>
      <t>2</t>
    </r>
    <r>
      <rPr>
        <b/>
        <sz val="12"/>
        <color indexed="57"/>
        <rFont val="Times New Roman"/>
        <family val="1"/>
      </rPr>
      <t>t</t>
    </r>
    <r>
      <rPr>
        <b/>
        <vertAlign val="subscript"/>
        <sz val="12"/>
        <color indexed="57"/>
        <rFont val="Times New Roman"/>
        <family val="1"/>
      </rPr>
      <t>w</t>
    </r>
    <r>
      <rPr>
        <b/>
        <vertAlign val="superscript"/>
        <sz val="12"/>
        <color indexed="57"/>
        <rFont val="Times New Roman"/>
        <family val="1"/>
      </rPr>
      <t>2</t>
    </r>
    <r>
      <rPr>
        <b/>
        <sz val="12"/>
        <color indexed="57"/>
        <rFont val="Times New Roman"/>
        <family val="1"/>
      </rPr>
      <t xml:space="preserve"> = v</t>
    </r>
    <r>
      <rPr>
        <b/>
        <vertAlign val="superscript"/>
        <sz val="12"/>
        <color indexed="57"/>
        <rFont val="Times New Roman"/>
        <family val="1"/>
      </rPr>
      <t>2</t>
    </r>
    <r>
      <rPr>
        <b/>
        <sz val="12"/>
        <color indexed="57"/>
        <rFont val="Times New Roman"/>
        <family val="1"/>
      </rPr>
      <t>t</t>
    </r>
    <r>
      <rPr>
        <b/>
        <vertAlign val="subscript"/>
        <sz val="12"/>
        <color indexed="57"/>
        <rFont val="Times New Roman"/>
        <family val="1"/>
      </rPr>
      <t>w</t>
    </r>
    <r>
      <rPr>
        <b/>
        <vertAlign val="superscript"/>
        <sz val="12"/>
        <color indexed="57"/>
        <rFont val="Times New Roman"/>
        <family val="1"/>
      </rPr>
      <t>2</t>
    </r>
    <r>
      <rPr>
        <b/>
        <sz val="12"/>
        <color indexed="57"/>
        <rFont val="Times New Roman"/>
        <family val="1"/>
      </rPr>
      <t xml:space="preserve"> + c</t>
    </r>
    <r>
      <rPr>
        <b/>
        <vertAlign val="superscript"/>
        <sz val="12"/>
        <color indexed="57"/>
        <rFont val="Times New Roman"/>
        <family val="1"/>
      </rPr>
      <t>2</t>
    </r>
    <r>
      <rPr>
        <b/>
        <sz val="12"/>
        <color indexed="57"/>
        <rFont val="Times New Roman"/>
        <family val="1"/>
      </rPr>
      <t>t</t>
    </r>
    <r>
      <rPr>
        <b/>
        <vertAlign val="subscript"/>
        <sz val="12"/>
        <color indexed="57"/>
        <rFont val="Times New Roman"/>
        <family val="1"/>
      </rPr>
      <t>0</t>
    </r>
    <r>
      <rPr>
        <b/>
        <vertAlign val="superscript"/>
        <sz val="12"/>
        <color indexed="57"/>
        <rFont val="Times New Roman"/>
        <family val="1"/>
      </rPr>
      <t>2</t>
    </r>
  </si>
  <si>
    <r>
      <t>t</t>
    </r>
    <r>
      <rPr>
        <b/>
        <vertAlign val="subscript"/>
        <sz val="12"/>
        <color indexed="57"/>
        <rFont val="Times New Roman"/>
        <family val="1"/>
      </rPr>
      <t>w</t>
    </r>
    <r>
      <rPr>
        <b/>
        <vertAlign val="superscript"/>
        <sz val="12"/>
        <color indexed="57"/>
        <rFont val="Times New Roman"/>
        <family val="1"/>
      </rPr>
      <t>2</t>
    </r>
    <r>
      <rPr>
        <b/>
        <sz val="12"/>
        <color indexed="57"/>
        <rFont val="Times New Roman"/>
        <family val="1"/>
      </rPr>
      <t xml:space="preserve"> = v</t>
    </r>
    <r>
      <rPr>
        <b/>
        <vertAlign val="superscript"/>
        <sz val="12"/>
        <color indexed="57"/>
        <rFont val="Times New Roman"/>
        <family val="1"/>
      </rPr>
      <t>2</t>
    </r>
    <r>
      <rPr>
        <b/>
        <sz val="12"/>
        <color indexed="57"/>
        <rFont val="Times New Roman"/>
        <family val="1"/>
      </rPr>
      <t>/c</t>
    </r>
    <r>
      <rPr>
        <b/>
        <vertAlign val="superscript"/>
        <sz val="12"/>
        <color indexed="57"/>
        <rFont val="Times New Roman"/>
        <family val="1"/>
      </rPr>
      <t>2</t>
    </r>
    <r>
      <rPr>
        <b/>
        <sz val="12"/>
        <color indexed="57"/>
        <rFont val="Times New Roman"/>
        <family val="1"/>
      </rPr>
      <t>.t</t>
    </r>
    <r>
      <rPr>
        <b/>
        <vertAlign val="subscript"/>
        <sz val="12"/>
        <color indexed="57"/>
        <rFont val="Times New Roman"/>
        <family val="1"/>
      </rPr>
      <t>w</t>
    </r>
    <r>
      <rPr>
        <b/>
        <vertAlign val="superscript"/>
        <sz val="12"/>
        <color indexed="57"/>
        <rFont val="Times New Roman"/>
        <family val="1"/>
      </rPr>
      <t>2</t>
    </r>
    <r>
      <rPr>
        <b/>
        <sz val="12"/>
        <color indexed="57"/>
        <rFont val="Times New Roman"/>
        <family val="1"/>
      </rPr>
      <t xml:space="preserve"> + t</t>
    </r>
    <r>
      <rPr>
        <b/>
        <vertAlign val="subscript"/>
        <sz val="12"/>
        <color indexed="57"/>
        <rFont val="Times New Roman"/>
        <family val="1"/>
      </rPr>
      <t>0</t>
    </r>
    <r>
      <rPr>
        <b/>
        <vertAlign val="superscript"/>
        <sz val="12"/>
        <color indexed="57"/>
        <rFont val="Times New Roman"/>
        <family val="1"/>
      </rPr>
      <t>2</t>
    </r>
  </si>
  <si>
    <r>
      <t>t</t>
    </r>
    <r>
      <rPr>
        <b/>
        <vertAlign val="subscript"/>
        <sz val="12"/>
        <color indexed="57"/>
        <rFont val="Times New Roman"/>
        <family val="1"/>
      </rPr>
      <t>0</t>
    </r>
    <r>
      <rPr>
        <b/>
        <vertAlign val="superscript"/>
        <sz val="12"/>
        <color indexed="57"/>
        <rFont val="Times New Roman"/>
        <family val="1"/>
      </rPr>
      <t>2</t>
    </r>
    <r>
      <rPr>
        <b/>
        <sz val="12"/>
        <color indexed="57"/>
        <rFont val="Times New Roman"/>
        <family val="1"/>
      </rPr>
      <t xml:space="preserve"> =t</t>
    </r>
    <r>
      <rPr>
        <b/>
        <vertAlign val="subscript"/>
        <sz val="12"/>
        <color indexed="57"/>
        <rFont val="Times New Roman"/>
        <family val="1"/>
      </rPr>
      <t>w</t>
    </r>
    <r>
      <rPr>
        <b/>
        <vertAlign val="superscript"/>
        <sz val="12"/>
        <color indexed="57"/>
        <rFont val="Times New Roman"/>
        <family val="1"/>
      </rPr>
      <t>2</t>
    </r>
    <r>
      <rPr>
        <b/>
        <sz val="12"/>
        <color indexed="57"/>
        <rFont val="Times New Roman"/>
        <family val="1"/>
      </rPr>
      <t xml:space="preserve"> - v</t>
    </r>
    <r>
      <rPr>
        <b/>
        <vertAlign val="superscript"/>
        <sz val="12"/>
        <color indexed="57"/>
        <rFont val="Times New Roman"/>
        <family val="1"/>
      </rPr>
      <t>2</t>
    </r>
    <r>
      <rPr>
        <b/>
        <sz val="12"/>
        <color indexed="57"/>
        <rFont val="Times New Roman"/>
        <family val="1"/>
      </rPr>
      <t>/c</t>
    </r>
    <r>
      <rPr>
        <b/>
        <vertAlign val="superscript"/>
        <sz val="12"/>
        <color indexed="57"/>
        <rFont val="Times New Roman"/>
        <family val="1"/>
      </rPr>
      <t>2</t>
    </r>
    <r>
      <rPr>
        <b/>
        <sz val="12"/>
        <color indexed="57"/>
        <rFont val="Times New Roman"/>
        <family val="1"/>
      </rPr>
      <t>.t</t>
    </r>
    <r>
      <rPr>
        <b/>
        <vertAlign val="subscript"/>
        <sz val="12"/>
        <color indexed="57"/>
        <rFont val="Times New Roman"/>
        <family val="1"/>
      </rPr>
      <t>w</t>
    </r>
    <r>
      <rPr>
        <b/>
        <vertAlign val="superscript"/>
        <sz val="12"/>
        <color indexed="57"/>
        <rFont val="Times New Roman"/>
        <family val="1"/>
      </rPr>
      <t>2</t>
    </r>
  </si>
  <si>
    <r>
      <t>t</t>
    </r>
    <r>
      <rPr>
        <b/>
        <vertAlign val="subscript"/>
        <sz val="12"/>
        <color indexed="57"/>
        <rFont val="Times New Roman"/>
        <family val="1"/>
      </rPr>
      <t>0</t>
    </r>
    <r>
      <rPr>
        <b/>
        <vertAlign val="superscript"/>
        <sz val="12"/>
        <color indexed="57"/>
        <rFont val="Times New Roman"/>
        <family val="1"/>
      </rPr>
      <t>2</t>
    </r>
    <r>
      <rPr>
        <b/>
        <sz val="12"/>
        <color indexed="57"/>
        <rFont val="Times New Roman"/>
        <family val="1"/>
      </rPr>
      <t xml:space="preserve"> = t</t>
    </r>
    <r>
      <rPr>
        <b/>
        <vertAlign val="subscript"/>
        <sz val="12"/>
        <color indexed="57"/>
        <rFont val="Times New Roman"/>
        <family val="1"/>
      </rPr>
      <t>w</t>
    </r>
    <r>
      <rPr>
        <b/>
        <vertAlign val="superscript"/>
        <sz val="12"/>
        <color indexed="57"/>
        <rFont val="Times New Roman"/>
        <family val="1"/>
      </rPr>
      <t>2</t>
    </r>
    <r>
      <rPr>
        <b/>
        <sz val="12"/>
        <color indexed="57"/>
        <rFont val="Times New Roman"/>
        <family val="1"/>
      </rPr>
      <t>.(1 - v</t>
    </r>
    <r>
      <rPr>
        <b/>
        <vertAlign val="superscript"/>
        <sz val="12"/>
        <color indexed="57"/>
        <rFont val="Times New Roman"/>
        <family val="1"/>
      </rPr>
      <t>2</t>
    </r>
    <r>
      <rPr>
        <b/>
        <sz val="12"/>
        <color indexed="57"/>
        <rFont val="Times New Roman"/>
        <family val="1"/>
      </rPr>
      <t>/c</t>
    </r>
    <r>
      <rPr>
        <b/>
        <vertAlign val="superscript"/>
        <sz val="12"/>
        <color indexed="57"/>
        <rFont val="Times New Roman"/>
        <family val="1"/>
      </rPr>
      <t>2</t>
    </r>
    <r>
      <rPr>
        <b/>
        <sz val="12"/>
        <color indexed="57"/>
        <rFont val="Times New Roman"/>
        <family val="1"/>
      </rPr>
      <t>)</t>
    </r>
  </si>
  <si>
    <t>rails</t>
  </si>
  <si>
    <t>treinlengte</t>
  </si>
  <si>
    <t>linksonder =</t>
  </si>
  <si>
    <t>cabine</t>
  </si>
  <si>
    <t>dak</t>
  </si>
  <si>
    <t>Baan</t>
  </si>
  <si>
    <t>Nr</t>
  </si>
  <si>
    <t>t</t>
  </si>
  <si>
    <t>dt =</t>
  </si>
  <si>
    <r>
      <t>k = t/</t>
    </r>
    <r>
      <rPr>
        <sz val="12"/>
        <rFont val="Comic Sans MS"/>
        <family val="4"/>
      </rPr>
      <t>Δ</t>
    </r>
    <r>
      <rPr>
        <sz val="12"/>
        <rFont val="Times New Roman"/>
        <family val="1"/>
      </rPr>
      <t>T</t>
    </r>
  </si>
  <si>
    <t>tekentijd</t>
  </si>
  <si>
    <t>Tijd tussen 2 tikken =</t>
  </si>
  <si>
    <t>tmax (17 m) =</t>
  </si>
  <si>
    <t>Baan zien?</t>
  </si>
  <si>
    <t>Stilstaande klok</t>
  </si>
  <si>
    <t>Wijzerlengte =</t>
  </si>
  <si>
    <t>1 rondje = . . . ns</t>
  </si>
  <si>
    <t>hoeksnelheid =</t>
  </si>
  <si>
    <t>Bewegende klok</t>
  </si>
  <si>
    <t>hoeksnelheid = . . . ns</t>
  </si>
  <si>
    <t>Doorlopende tijd</t>
  </si>
  <si>
    <t>Doorlopende tijd tot trein "uit beeld rijdt"</t>
  </si>
  <si>
    <t>y'</t>
  </si>
  <si>
    <t>x'</t>
  </si>
  <si>
    <t>t=</t>
  </si>
  <si>
    <t>Positie centrum</t>
  </si>
  <si>
    <r>
      <t xml:space="preserve">t in </t>
    </r>
    <r>
      <rPr>
        <sz val="12"/>
        <color indexed="10"/>
        <rFont val="Comic Sans MS"/>
        <family val="4"/>
      </rPr>
      <t>Δ</t>
    </r>
    <r>
      <rPr>
        <sz val="12"/>
        <color indexed="10"/>
        <rFont val="Times New Roman"/>
        <family val="1"/>
      </rPr>
      <t>T uitgedrukt</t>
    </r>
  </si>
  <si>
    <t>m/ns</t>
  </si>
  <si>
    <t xml:space="preserve">   </t>
  </si>
  <si>
    <t>β = v/c</t>
  </si>
  <si>
    <t>amplitude y-richting</t>
  </si>
  <si>
    <t>amplitude x-richting</t>
  </si>
  <si>
    <t>x-sxhaal/y-schaal =</t>
  </si>
  <si>
    <t>Asenstelsel in bewegende klok</t>
  </si>
  <si>
    <t>y-as:</t>
  </si>
  <si>
    <t>x-as</t>
  </si>
  <si>
    <t>Logo NS</t>
  </si>
  <si>
    <t>Letterbreedte =</t>
  </si>
  <si>
    <t>Letterhoogte =</t>
  </si>
  <si>
    <t>Spatie =</t>
  </si>
  <si>
    <t>Positie linksonder =</t>
  </si>
  <si>
    <t>Baan puls perron</t>
  </si>
  <si>
    <t>hoogte =</t>
  </si>
  <si>
    <t>6.</t>
  </si>
  <si>
    <t>Tijd en snelheid: tijdrek of tijddilatatie.</t>
  </si>
  <si>
    <t>Algemene relativiteitstheorie</t>
  </si>
  <si>
    <t>Lengte en snelheid: Lorentzcontractie</t>
  </si>
  <si>
    <t>Links naar Animatie tijddilatie, tijdrek en lengtekrimp, videoanimatie (reizen met grote snelheid)</t>
  </si>
  <si>
    <t>Simulatie stilstaande klok en een klok in een trein waargenomen vanaf het perron. Met lengtekrimp.</t>
  </si>
  <si>
    <t>De afstand tussen de spiegels is 0,30 m. Het licht op het perron heeft dus 1,00 ns nodig om van spiegel naar spiegel te reizen.</t>
  </si>
  <si>
    <t>Raam:</t>
  </si>
  <si>
    <t>Hoogte</t>
  </si>
  <si>
    <t>Breedte</t>
  </si>
  <si>
    <t xml:space="preserve">Midden raam </t>
  </si>
  <si>
    <t>Wuivende arm</t>
  </si>
  <si>
    <t>lengte =</t>
  </si>
  <si>
    <t>draaipunt</t>
  </si>
  <si>
    <t>T =</t>
  </si>
  <si>
    <t>x- amplitude =</t>
  </si>
  <si>
    <t>y/x schaal =</t>
  </si>
  <si>
    <t>W ziet de bewegende klok langzamer lopen.</t>
  </si>
  <si>
    <t>Trein-klok</t>
  </si>
  <si>
    <t>Perron-klok:</t>
  </si>
  <si>
    <t>Lengtekrimp zien?</t>
  </si>
  <si>
    <t>lengtekrimp zien?</t>
  </si>
  <si>
    <t>1. Beide klokken worden vanaf het perron bekeken.</t>
  </si>
  <si>
    <t xml:space="preserve">   De blauwe klok staat op het perron.</t>
  </si>
  <si>
    <t xml:space="preserve">   De rode klok bevindt zich in de trein.</t>
  </si>
  <si>
    <t>2. Het licht heeft in beide systemen dezelfde lichtsnelheid c.</t>
  </si>
  <si>
    <t xml:space="preserve">   Vanaf het perron gezien legt het licht in de trein een grotere afstand af met dezelfde snelheid c.</t>
  </si>
  <si>
    <t xml:space="preserve">   Vanaf het perron gezien doet het licht er langer over om van spiegel naar spiegel te gaan.</t>
  </si>
  <si>
    <t xml:space="preserve">   Vanaf het perron gezien loopt de klok in de trein dus langzamer.</t>
  </si>
  <si>
    <t>3. Volgens een waarnemer in de trein gaat het licht alleen op en neer.</t>
  </si>
  <si>
    <t xml:space="preserve">   Volgens de waarnemer in de trein doet het licht er dus 1 ns over om van spiegel naar spiegel te reizen.</t>
  </si>
  <si>
    <t xml:space="preserve">   De waarnemer in de trein die op de klok in de trein kijkt en de waarnemer op het perron die op de klok op het perron kijkt</t>
  </si>
  <si>
    <t xml:space="preserve">   zien beiden dat het licht er 1 ns over doet!</t>
  </si>
  <si>
    <t>% van c</t>
  </si>
  <si>
    <t xml:space="preserve">    De afstand tussen de spiegels is 0,30 m, de lengte van de trein is (in rust) 10 m.</t>
  </si>
  <si>
    <t xml:space="preserve">    Door met de cursor op een (hoek)punt van de trein te gaan staan kun je afstanden aflezen.</t>
  </si>
  <si>
    <r>
      <t xml:space="preserve">   De (verticale) afstand tussen de spiegels is 0,30 m en de lichtsnelheid is 3,00.10</t>
    </r>
    <r>
      <rPr>
        <b/>
        <vertAlign val="superscript"/>
        <sz val="14"/>
        <rFont val="Times New Roman"/>
        <family val="1"/>
      </rPr>
      <t>8</t>
    </r>
    <r>
      <rPr>
        <b/>
        <sz val="14"/>
        <rFont val="Times New Roman"/>
        <family val="1"/>
      </rPr>
      <t xml:space="preserve"> m/s.</t>
    </r>
  </si>
  <si>
    <t>4. Wat op het scherm 1 s duurt, duurt in werkelijkheid 1 ns.</t>
  </si>
  <si>
    <t xml:space="preserve">    De lengtekrimp van de klok in de trein is niet weergegeven.</t>
  </si>
  <si>
    <t>Bij een constante kracht blijkt de versnelling af te nemen. Een bewijs voor de toenemende massa.</t>
  </si>
  <si>
    <t>Volgens een aardbewoner duurt een seconde op de satellietklok 0,17 ns langer</t>
  </si>
  <si>
    <r>
      <t xml:space="preserve">De tijd die bewegende klok aanwijst verandert niet meer; </t>
    </r>
    <r>
      <rPr>
        <b/>
        <sz val="12"/>
        <color indexed="10"/>
        <rFont val="Times New Roman"/>
        <family val="1"/>
      </rPr>
      <t>de tijd staat stil</t>
    </r>
    <r>
      <rPr>
        <b/>
        <sz val="12"/>
        <color indexed="57"/>
        <rFont val="Times New Roman"/>
        <family val="1"/>
      </rPr>
      <t>.</t>
    </r>
  </si>
  <si>
    <r>
      <t>Als bijv. v</t>
    </r>
    <r>
      <rPr>
        <b/>
        <vertAlign val="subscript"/>
        <sz val="12"/>
        <color indexed="57"/>
        <rFont val="Times New Roman"/>
        <family val="1"/>
      </rPr>
      <t>1</t>
    </r>
    <r>
      <rPr>
        <b/>
        <sz val="12"/>
        <color indexed="57"/>
        <rFont val="Times New Roman"/>
        <family val="1"/>
      </rPr>
      <t xml:space="preserve"> en v</t>
    </r>
    <r>
      <rPr>
        <b/>
        <vertAlign val="subscript"/>
        <sz val="12"/>
        <color indexed="57"/>
        <rFont val="Times New Roman"/>
        <family val="1"/>
      </rPr>
      <t>2</t>
    </r>
    <r>
      <rPr>
        <b/>
        <sz val="12"/>
        <color indexed="57"/>
        <rFont val="Times New Roman"/>
        <family val="1"/>
      </rPr>
      <t xml:space="preserve"> tot c naderen dan wordt v = (c + c)/(1 + c.c/c2) = c! v kan nooit groter worden dan c!</t>
    </r>
  </si>
  <si>
    <r>
      <t xml:space="preserve">           Bij een lage snelheid komt de klassieke (</t>
    </r>
    <r>
      <rPr>
        <b/>
        <sz val="12"/>
        <color indexed="10"/>
        <rFont val="Times New Roman"/>
        <family val="1"/>
      </rPr>
      <t>rood)</t>
    </r>
    <r>
      <rPr>
        <b/>
        <sz val="12"/>
        <color indexed="57"/>
        <rFont val="Times New Roman"/>
        <family val="1"/>
      </rPr>
      <t xml:space="preserve"> en de relativistische theorie (</t>
    </r>
    <r>
      <rPr>
        <b/>
        <sz val="12"/>
        <color indexed="12"/>
        <rFont val="Times New Roman"/>
        <family val="1"/>
      </rPr>
      <t>blauw</t>
    </r>
    <r>
      <rPr>
        <b/>
        <sz val="12"/>
        <color indexed="57"/>
        <rFont val="Times New Roman"/>
        <family val="1"/>
      </rPr>
      <t>) nog goed overeen.</t>
    </r>
  </si>
  <si>
    <r>
      <t xml:space="preserve">N.B.: De </t>
    </r>
    <r>
      <rPr>
        <b/>
        <sz val="12"/>
        <color indexed="10"/>
        <rFont val="Times New Roman"/>
        <family val="1"/>
      </rPr>
      <t>rode grafiek</t>
    </r>
    <r>
      <rPr>
        <b/>
        <sz val="12"/>
        <color indexed="57"/>
        <rFont val="Times New Roman"/>
        <family val="1"/>
      </rPr>
      <t xml:space="preserve"> geeft de klassieke theorie weer. De lengte blijft hetzelfde dus </t>
    </r>
    <r>
      <rPr>
        <b/>
        <sz val="12"/>
        <color indexed="10"/>
        <rFont val="Times New Roman"/>
        <family val="1"/>
      </rPr>
      <t>L = L</t>
    </r>
    <r>
      <rPr>
        <b/>
        <vertAlign val="subscript"/>
        <sz val="12"/>
        <color indexed="10"/>
        <rFont val="Times New Roman"/>
        <family val="1"/>
      </rPr>
      <t>0</t>
    </r>
  </si>
  <si>
    <r>
      <t>Als v nadert tot c dan nadert 1- v</t>
    </r>
    <r>
      <rPr>
        <b/>
        <vertAlign val="superscript"/>
        <sz val="12"/>
        <color indexed="57"/>
        <rFont val="Times New Roman"/>
        <family val="1"/>
      </rPr>
      <t>2</t>
    </r>
    <r>
      <rPr>
        <b/>
        <sz val="12"/>
        <color indexed="57"/>
        <rFont val="Times New Roman"/>
        <family val="1"/>
      </rPr>
      <t>/c</t>
    </r>
    <r>
      <rPr>
        <b/>
        <vertAlign val="superscript"/>
        <sz val="12"/>
        <color indexed="57"/>
        <rFont val="Times New Roman"/>
        <family val="1"/>
      </rPr>
      <t>2</t>
    </r>
    <r>
      <rPr>
        <b/>
        <sz val="12"/>
        <color indexed="57"/>
        <rFont val="Times New Roman"/>
        <family val="1"/>
      </rPr>
      <t xml:space="preserve"> tot nul. De lengte van het bewegende voorwerp nadert tot nul!</t>
    </r>
  </si>
  <si>
    <t>L is de lengte van het bewegende voorwerp, zoals waargenomen door een waarnemer in rust.</t>
  </si>
  <si>
    <t>t is de tijd die een bewegende klok aangeeft zoals waargenomen door een stilstaande waarnemer.</t>
  </si>
  <si>
    <t>vs 28112011</t>
  </si>
  <si>
    <r>
      <t xml:space="preserve">N.B.: De </t>
    </r>
    <r>
      <rPr>
        <b/>
        <sz val="12"/>
        <color indexed="10"/>
        <rFont val="Times New Roman"/>
        <family val="1"/>
      </rPr>
      <t>rode grafiek</t>
    </r>
    <r>
      <rPr>
        <b/>
        <sz val="12"/>
        <color indexed="57"/>
        <rFont val="Times New Roman"/>
        <family val="1"/>
      </rPr>
      <t xml:space="preserve"> geeft de klassieke theorie weer: de massa verandert niet dus </t>
    </r>
    <r>
      <rPr>
        <b/>
        <sz val="12"/>
        <color indexed="10"/>
        <rFont val="Times New Roman"/>
        <family val="1"/>
      </rPr>
      <t>m = m</t>
    </r>
    <r>
      <rPr>
        <b/>
        <vertAlign val="subscript"/>
        <sz val="12"/>
        <color indexed="10"/>
        <rFont val="Times New Roman"/>
        <family val="1"/>
      </rPr>
      <t>0</t>
    </r>
    <r>
      <rPr>
        <b/>
        <sz val="12"/>
        <color indexed="57"/>
        <rFont val="Times New Roman"/>
        <family val="1"/>
      </rPr>
      <t>.</t>
    </r>
  </si>
  <si>
    <t>Als de snelheid v toeneemt neemt de massa toe:</t>
  </si>
</sst>
</file>

<file path=xl/styles.xml><?xml version="1.0" encoding="utf-8"?>
<styleSheet xmlns="http://schemas.openxmlformats.org/spreadsheetml/2006/main">
  <numFmts count="53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0.0"/>
    <numFmt numFmtId="165" formatCode="0.000"/>
    <numFmt numFmtId="166" formatCode="0.0E+00"/>
    <numFmt numFmtId="167" formatCode="0.0000"/>
    <numFmt numFmtId="168" formatCode="0.00000"/>
    <numFmt numFmtId="169" formatCode="0.000000"/>
    <numFmt numFmtId="170" formatCode="0.0000000"/>
    <numFmt numFmtId="171" formatCode="0.000E+00"/>
    <numFmt numFmtId="172" formatCode="0.0000E+00"/>
    <numFmt numFmtId="173" formatCode="0.00000E+00"/>
    <numFmt numFmtId="174" formatCode="0.000000E+00"/>
    <numFmt numFmtId="175" formatCode="0.0000000E+00"/>
    <numFmt numFmtId="176" formatCode="0.00000000E+00"/>
    <numFmt numFmtId="177" formatCode="0.00000000"/>
    <numFmt numFmtId="178" formatCode="0.000000000"/>
    <numFmt numFmtId="179" formatCode="0.0000000000"/>
    <numFmt numFmtId="180" formatCode="0.00000000000"/>
    <numFmt numFmtId="181" formatCode="0.000000000000"/>
    <numFmt numFmtId="182" formatCode="0.0000000000000"/>
    <numFmt numFmtId="183" formatCode="0.00000000000000"/>
    <numFmt numFmtId="184" formatCode="0.000000000000000"/>
    <numFmt numFmtId="185" formatCode="0.0000000000000000"/>
    <numFmt numFmtId="186" formatCode="0.00000000000000000"/>
    <numFmt numFmtId="187" formatCode="0.000000000000000000"/>
    <numFmt numFmtId="188" formatCode="0.0000000000000000000"/>
    <numFmt numFmtId="189" formatCode="0.00000000000000000000"/>
    <numFmt numFmtId="190" formatCode="0.000000000000000000000"/>
    <numFmt numFmtId="191" formatCode="0.0000000000000000000000"/>
    <numFmt numFmtId="192" formatCode="0.00000000000000000000000"/>
    <numFmt numFmtId="193" formatCode="0.000000000000000000000000"/>
    <numFmt numFmtId="194" formatCode="&quot;fl&quot;\ #,##0_-;&quot;fl&quot;\ #,##0\-"/>
    <numFmt numFmtId="195" formatCode="&quot;fl&quot;\ #,##0_-;[Red]&quot;fl&quot;\ #,##0\-"/>
    <numFmt numFmtId="196" formatCode="&quot;fl&quot;\ #,##0.00_-;&quot;fl&quot;\ #,##0.00\-"/>
    <numFmt numFmtId="197" formatCode="&quot;fl&quot;\ #,##0.00_-;[Red]&quot;fl&quot;\ #,##0.00\-"/>
    <numFmt numFmtId="198" formatCode="_-&quot;fl&quot;\ * #,##0_-;_-&quot;fl&quot;\ * #,##0\-;_-&quot;fl&quot;\ * &quot;-&quot;_-;_-@_-"/>
    <numFmt numFmtId="199" formatCode="_-&quot;fl&quot;\ * #,##0.00_-;_-&quot;fl&quot;\ * #,##0.00\-;_-&quot;fl&quot;\ * &quot;-&quot;??_-;_-@_-"/>
    <numFmt numFmtId="200" formatCode="_-* #,##0.0_-;_-* #,##0.0\-;_-* &quot;-&quot;??_-;_-@_-"/>
    <numFmt numFmtId="201" formatCode="0E+00"/>
    <numFmt numFmtId="202" formatCode="0.E+00"/>
    <numFmt numFmtId="203" formatCode="0.0.E+00"/>
    <numFmt numFmtId="204" formatCode="0.00.E+00"/>
    <numFmt numFmtId="205" formatCode="#,##0.0"/>
    <numFmt numFmtId="206" formatCode="&quot;€&quot;\ #,##0.0_-"/>
    <numFmt numFmtId="207" formatCode="_-* #,##0.000_-;_-* #,##0.000\-;_-* &quot;-&quot;??_-;_-@_-"/>
    <numFmt numFmtId="208" formatCode="_-* #,##0_-;_-* #,##0\-;_-* &quot;-&quot;??_-;_-@_-"/>
  </numFmts>
  <fonts count="62">
    <font>
      <sz val="10"/>
      <name val="Arial"/>
      <family val="0"/>
    </font>
    <font>
      <b/>
      <sz val="10.75"/>
      <name val="Times New Roman"/>
      <family val="1"/>
    </font>
    <font>
      <b/>
      <vertAlign val="subscript"/>
      <sz val="10.75"/>
      <name val="Times New Roman"/>
      <family val="1"/>
    </font>
    <font>
      <b/>
      <sz val="12"/>
      <color indexed="10"/>
      <name val="Times New Roman"/>
      <family val="1"/>
    </font>
    <font>
      <b/>
      <i/>
      <sz val="10"/>
      <color indexed="17"/>
      <name val="Times New Roman"/>
      <family val="1"/>
    </font>
    <font>
      <b/>
      <sz val="12"/>
      <name val="Times New Roman"/>
      <family val="1"/>
    </font>
    <font>
      <sz val="14"/>
      <color indexed="10"/>
      <name val="Lucida Handwriting"/>
      <family val="4"/>
    </font>
    <font>
      <sz val="12"/>
      <name val="Times New Roman"/>
      <family val="1"/>
    </font>
    <font>
      <b/>
      <sz val="12"/>
      <color indexed="57"/>
      <name val="Times New Roman"/>
      <family val="1"/>
    </font>
    <font>
      <b/>
      <vertAlign val="subscript"/>
      <sz val="12"/>
      <color indexed="57"/>
      <name val="Times New Roman"/>
      <family val="1"/>
    </font>
    <font>
      <b/>
      <vertAlign val="superscript"/>
      <sz val="12"/>
      <color indexed="57"/>
      <name val="Times New Roman"/>
      <family val="1"/>
    </font>
    <font>
      <sz val="12"/>
      <color indexed="57"/>
      <name val="Times New Roman"/>
      <family val="1"/>
    </font>
    <font>
      <b/>
      <sz val="9.75"/>
      <name val="Times New Roman"/>
      <family val="1"/>
    </font>
    <font>
      <b/>
      <vertAlign val="subscript"/>
      <sz val="9.75"/>
      <name val="Times New Roman"/>
      <family val="1"/>
    </font>
    <font>
      <b/>
      <sz val="12"/>
      <color indexed="48"/>
      <name val="Times New Roman"/>
      <family val="1"/>
    </font>
    <font>
      <b/>
      <vertAlign val="subscript"/>
      <sz val="12"/>
      <color indexed="48"/>
      <name val="Times New Roman"/>
      <family val="1"/>
    </font>
    <font>
      <b/>
      <vertAlign val="superscript"/>
      <sz val="12"/>
      <color indexed="48"/>
      <name val="Times New Roman"/>
      <family val="1"/>
    </font>
    <font>
      <b/>
      <sz val="12"/>
      <color indexed="48"/>
      <name val="Symbol"/>
      <family val="1"/>
    </font>
    <font>
      <b/>
      <vertAlign val="subscript"/>
      <sz val="12"/>
      <color indexed="10"/>
      <name val="Times New Roman"/>
      <family val="1"/>
    </font>
    <font>
      <sz val="12"/>
      <color indexed="48"/>
      <name val="Times New Roman"/>
      <family val="1"/>
    </font>
    <font>
      <b/>
      <sz val="11.75"/>
      <name val="Times New Roman"/>
      <family val="1"/>
    </font>
    <font>
      <sz val="16"/>
      <color indexed="10"/>
      <name val="Lucida Handwriting"/>
      <family val="4"/>
    </font>
    <font>
      <b/>
      <u val="single"/>
      <sz val="12"/>
      <color indexed="57"/>
      <name val="Times New Roman"/>
      <family val="1"/>
    </font>
    <font>
      <b/>
      <u val="single"/>
      <vertAlign val="subscript"/>
      <sz val="12"/>
      <color indexed="57"/>
      <name val="Times New Roman"/>
      <family val="1"/>
    </font>
    <font>
      <b/>
      <sz val="14"/>
      <color indexed="10"/>
      <name val="Lucida Handwriting"/>
      <family val="4"/>
    </font>
    <font>
      <b/>
      <sz val="12"/>
      <color indexed="57"/>
      <name val="Symbol"/>
      <family val="1"/>
    </font>
    <font>
      <b/>
      <sz val="12"/>
      <color indexed="17"/>
      <name val="Times New Roman"/>
      <family val="1"/>
    </font>
    <font>
      <b/>
      <vertAlign val="superscript"/>
      <sz val="12"/>
      <color indexed="17"/>
      <name val="Times New Roman"/>
      <family val="1"/>
    </font>
    <font>
      <sz val="12"/>
      <color indexed="17"/>
      <name val="Times New Roman"/>
      <family val="1"/>
    </font>
    <font>
      <b/>
      <vertAlign val="subscript"/>
      <sz val="12"/>
      <color indexed="17"/>
      <name val="Times New Roman"/>
      <family val="1"/>
    </font>
    <font>
      <b/>
      <sz val="12"/>
      <color indexed="17"/>
      <name val="Symbol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color indexed="58"/>
      <name val="Times New Roman"/>
      <family val="1"/>
    </font>
    <font>
      <b/>
      <sz val="12"/>
      <color indexed="12"/>
      <name val="Times New Roman"/>
      <family val="1"/>
    </font>
    <font>
      <b/>
      <vertAlign val="subscript"/>
      <sz val="12"/>
      <color indexed="12"/>
      <name val="Times New Roman"/>
      <family val="1"/>
    </font>
    <font>
      <b/>
      <vertAlign val="subscript"/>
      <sz val="11.75"/>
      <name val="Times New Roman"/>
      <family val="1"/>
    </font>
    <font>
      <b/>
      <sz val="11.5"/>
      <name val="Times New Roman"/>
      <family val="1"/>
    </font>
    <font>
      <b/>
      <vertAlign val="subscript"/>
      <sz val="11.5"/>
      <name val="Times New Roman"/>
      <family val="1"/>
    </font>
    <font>
      <b/>
      <u val="single"/>
      <sz val="10"/>
      <color indexed="12"/>
      <name val="Arial"/>
      <family val="0"/>
    </font>
    <font>
      <b/>
      <sz val="8"/>
      <name val="Times New Roman"/>
      <family val="1"/>
    </font>
    <font>
      <b/>
      <u val="single"/>
      <sz val="14"/>
      <color indexed="10"/>
      <name val="Times New Roman"/>
      <family val="1"/>
    </font>
    <font>
      <sz val="14"/>
      <color indexed="48"/>
      <name val="Times New Roman"/>
      <family val="1"/>
    </font>
    <font>
      <b/>
      <u val="single"/>
      <sz val="14"/>
      <color indexed="48"/>
      <name val="Times New Roman"/>
      <family val="1"/>
    </font>
    <font>
      <sz val="14"/>
      <name val="Times New Roman"/>
      <family val="1"/>
    </font>
    <font>
      <b/>
      <sz val="14"/>
      <color indexed="48"/>
      <name val="Times New Roman"/>
      <family val="1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2"/>
      <name val="Comic Sans MS"/>
      <family val="4"/>
    </font>
    <font>
      <sz val="12"/>
      <color indexed="12"/>
      <name val="Times New Roman"/>
      <family val="1"/>
    </font>
    <font>
      <sz val="12"/>
      <color indexed="12"/>
      <name val="Comic Sans MS"/>
      <family val="4"/>
    </font>
    <font>
      <sz val="10"/>
      <color indexed="48"/>
      <name val="Arial"/>
      <family val="0"/>
    </font>
    <font>
      <sz val="1"/>
      <name val="Arial"/>
      <family val="0"/>
    </font>
    <font>
      <b/>
      <sz val="12"/>
      <color indexed="12"/>
      <name val="Courier New"/>
      <family val="3"/>
    </font>
    <font>
      <b/>
      <sz val="14"/>
      <color indexed="12"/>
      <name val="Courier New"/>
      <family val="3"/>
    </font>
    <font>
      <b/>
      <sz val="14"/>
      <color indexed="10"/>
      <name val="Times New Roman"/>
      <family val="1"/>
    </font>
    <font>
      <b/>
      <sz val="12"/>
      <color indexed="10"/>
      <name val="Courier New"/>
      <family val="3"/>
    </font>
    <font>
      <b/>
      <sz val="14"/>
      <color indexed="10"/>
      <name val="Courier New"/>
      <family val="3"/>
    </font>
    <font>
      <sz val="12"/>
      <color indexed="10"/>
      <name val="Comic Sans MS"/>
      <family val="4"/>
    </font>
    <font>
      <b/>
      <sz val="14"/>
      <name val="Times New Roman"/>
      <family val="1"/>
    </font>
    <font>
      <b/>
      <vertAlign val="superscript"/>
      <sz val="14"/>
      <name val="Times New Roman"/>
      <family val="1"/>
    </font>
    <font>
      <b/>
      <sz val="14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24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ck">
        <color indexed="12"/>
      </left>
      <right>
        <color indexed="63"/>
      </right>
      <top style="thick">
        <color indexed="12"/>
      </top>
      <bottom style="thick">
        <color indexed="12"/>
      </bottom>
    </border>
    <border>
      <left>
        <color indexed="63"/>
      </left>
      <right style="thick">
        <color indexed="12"/>
      </right>
      <top style="thick">
        <color indexed="12"/>
      </top>
      <bottom style="thick">
        <color indexed="12"/>
      </bottom>
    </border>
    <border>
      <left>
        <color indexed="63"/>
      </left>
      <right>
        <color indexed="63"/>
      </right>
      <top style="thick">
        <color indexed="12"/>
      </top>
      <bottom style="thick">
        <color indexed="1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double"/>
      <right style="double"/>
      <top style="double"/>
      <bottom style="double"/>
    </border>
    <border>
      <left style="hair"/>
      <right style="double"/>
      <top style="double"/>
      <bottom style="double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5">
    <xf numFmtId="0" fontId="0" fillId="0" borderId="0" xfId="0" applyAlignment="1">
      <alignment/>
    </xf>
    <xf numFmtId="0" fontId="7" fillId="2" borderId="0" xfId="0" applyFont="1" applyFill="1" applyAlignment="1">
      <alignment/>
    </xf>
    <xf numFmtId="11" fontId="7" fillId="2" borderId="0" xfId="0" applyNumberFormat="1" applyFont="1" applyFill="1" applyAlignment="1">
      <alignment/>
    </xf>
    <xf numFmtId="0" fontId="8" fillId="2" borderId="0" xfId="0" applyFont="1" applyFill="1" applyAlignment="1">
      <alignment/>
    </xf>
    <xf numFmtId="0" fontId="11" fillId="2" borderId="0" xfId="0" applyFont="1" applyFill="1" applyAlignment="1">
      <alignment/>
    </xf>
    <xf numFmtId="0" fontId="8" fillId="2" borderId="0" xfId="0" applyFont="1" applyFill="1" applyAlignment="1">
      <alignment horizontal="center"/>
    </xf>
    <xf numFmtId="166" fontId="8" fillId="2" borderId="0" xfId="0" applyNumberFormat="1" applyFont="1" applyFill="1" applyAlignment="1">
      <alignment horizontal="center"/>
    </xf>
    <xf numFmtId="165" fontId="8" fillId="2" borderId="0" xfId="0" applyNumberFormat="1" applyFont="1" applyFill="1" applyAlignment="1">
      <alignment horizontal="center"/>
    </xf>
    <xf numFmtId="2" fontId="8" fillId="2" borderId="0" xfId="0" applyNumberFormat="1" applyFont="1" applyFill="1" applyAlignment="1">
      <alignment horizontal="center"/>
    </xf>
    <xf numFmtId="164" fontId="8" fillId="2" borderId="0" xfId="0" applyNumberFormat="1" applyFont="1" applyFill="1" applyAlignment="1">
      <alignment horizontal="center"/>
    </xf>
    <xf numFmtId="0" fontId="8" fillId="2" borderId="1" xfId="0" applyFont="1" applyFill="1" applyBorder="1" applyAlignment="1">
      <alignment horizontal="left"/>
    </xf>
    <xf numFmtId="11" fontId="8" fillId="2" borderId="1" xfId="0" applyNumberFormat="1" applyFont="1" applyFill="1" applyBorder="1" applyAlignment="1">
      <alignment horizontal="left"/>
    </xf>
    <xf numFmtId="2" fontId="8" fillId="2" borderId="1" xfId="0" applyNumberFormat="1" applyFont="1" applyFill="1" applyBorder="1" applyAlignment="1">
      <alignment horizontal="left"/>
    </xf>
    <xf numFmtId="171" fontId="8" fillId="2" borderId="1" xfId="0" applyNumberFormat="1" applyFont="1" applyFill="1" applyBorder="1" applyAlignment="1">
      <alignment horizontal="left"/>
    </xf>
    <xf numFmtId="164" fontId="8" fillId="2" borderId="1" xfId="0" applyNumberFormat="1" applyFont="1" applyFill="1" applyBorder="1" applyAlignment="1">
      <alignment horizontal="left"/>
    </xf>
    <xf numFmtId="172" fontId="8" fillId="2" borderId="1" xfId="0" applyNumberFormat="1" applyFont="1" applyFill="1" applyBorder="1" applyAlignment="1">
      <alignment horizontal="left"/>
    </xf>
    <xf numFmtId="173" fontId="8" fillId="2" borderId="1" xfId="0" applyNumberFormat="1" applyFont="1" applyFill="1" applyBorder="1" applyAlignment="1">
      <alignment horizontal="left"/>
    </xf>
    <xf numFmtId="165" fontId="8" fillId="2" borderId="1" xfId="0" applyNumberFormat="1" applyFont="1" applyFill="1" applyBorder="1" applyAlignment="1">
      <alignment horizontal="left"/>
    </xf>
    <xf numFmtId="174" fontId="8" fillId="2" borderId="1" xfId="0" applyNumberFormat="1" applyFont="1" applyFill="1" applyBorder="1" applyAlignment="1">
      <alignment horizontal="left"/>
    </xf>
    <xf numFmtId="167" fontId="8" fillId="2" borderId="1" xfId="0" applyNumberFormat="1" applyFont="1" applyFill="1" applyBorder="1" applyAlignment="1">
      <alignment horizontal="left"/>
    </xf>
    <xf numFmtId="175" fontId="8" fillId="2" borderId="1" xfId="0" applyNumberFormat="1" applyFont="1" applyFill="1" applyBorder="1" applyAlignment="1">
      <alignment horizontal="left"/>
    </xf>
    <xf numFmtId="168" fontId="8" fillId="2" borderId="1" xfId="0" applyNumberFormat="1" applyFont="1" applyFill="1" applyBorder="1" applyAlignment="1">
      <alignment horizontal="left"/>
    </xf>
    <xf numFmtId="0" fontId="8" fillId="2" borderId="2" xfId="0" applyFont="1" applyFill="1" applyBorder="1" applyAlignment="1">
      <alignment horizontal="left"/>
    </xf>
    <xf numFmtId="0" fontId="8" fillId="2" borderId="3" xfId="0" applyFont="1" applyFill="1" applyBorder="1" applyAlignment="1">
      <alignment horizontal="left"/>
    </xf>
    <xf numFmtId="0" fontId="14" fillId="2" borderId="0" xfId="0" applyFont="1" applyFill="1" applyAlignment="1">
      <alignment/>
    </xf>
    <xf numFmtId="169" fontId="8" fillId="2" borderId="1" xfId="0" applyNumberFormat="1" applyFont="1" applyFill="1" applyBorder="1" applyAlignment="1">
      <alignment horizontal="left"/>
    </xf>
    <xf numFmtId="170" fontId="8" fillId="2" borderId="1" xfId="0" applyNumberFormat="1" applyFont="1" applyFill="1" applyBorder="1" applyAlignment="1">
      <alignment horizontal="left"/>
    </xf>
    <xf numFmtId="0" fontId="7" fillId="2" borderId="0" xfId="0" applyFont="1" applyFill="1" applyAlignment="1">
      <alignment horizontal="center"/>
    </xf>
    <xf numFmtId="165" fontId="7" fillId="2" borderId="0" xfId="0" applyNumberFormat="1" applyFont="1" applyFill="1" applyAlignment="1">
      <alignment horizontal="center"/>
    </xf>
    <xf numFmtId="164" fontId="7" fillId="2" borderId="0" xfId="0" applyNumberFormat="1" applyFont="1" applyFill="1" applyAlignment="1">
      <alignment horizontal="center"/>
    </xf>
    <xf numFmtId="170" fontId="14" fillId="2" borderId="1" xfId="0" applyNumberFormat="1" applyFont="1" applyFill="1" applyBorder="1" applyAlignment="1">
      <alignment horizontal="left"/>
    </xf>
    <xf numFmtId="164" fontId="19" fillId="2" borderId="0" xfId="0" applyNumberFormat="1" applyFont="1" applyFill="1" applyAlignment="1">
      <alignment horizontal="center"/>
    </xf>
    <xf numFmtId="0" fontId="8" fillId="2" borderId="0" xfId="0" applyFont="1" applyFill="1" applyBorder="1" applyAlignment="1">
      <alignment/>
    </xf>
    <xf numFmtId="0" fontId="7" fillId="2" borderId="0" xfId="0" applyFont="1" applyFill="1" applyBorder="1" applyAlignment="1">
      <alignment/>
    </xf>
    <xf numFmtId="11" fontId="7" fillId="2" borderId="0" xfId="0" applyNumberFormat="1" applyFont="1" applyFill="1" applyBorder="1" applyAlignment="1">
      <alignment/>
    </xf>
    <xf numFmtId="0" fontId="7" fillId="2" borderId="0" xfId="0" applyFont="1" applyFill="1" applyBorder="1" applyAlignment="1">
      <alignment horizontal="center"/>
    </xf>
    <xf numFmtId="165" fontId="7" fillId="2" borderId="0" xfId="0" applyNumberFormat="1" applyFont="1" applyFill="1" applyBorder="1" applyAlignment="1">
      <alignment horizontal="center"/>
    </xf>
    <xf numFmtId="164" fontId="7" fillId="2" borderId="0" xfId="0" applyNumberFormat="1" applyFont="1" applyFill="1" applyBorder="1" applyAlignment="1">
      <alignment horizontal="center"/>
    </xf>
    <xf numFmtId="0" fontId="8" fillId="2" borderId="0" xfId="0" applyFont="1" applyFill="1" applyBorder="1" applyAlignment="1">
      <alignment horizontal="left"/>
    </xf>
    <xf numFmtId="164" fontId="8" fillId="2" borderId="0" xfId="0" applyNumberFormat="1" applyFont="1" applyFill="1" applyBorder="1" applyAlignment="1">
      <alignment horizontal="left"/>
    </xf>
    <xf numFmtId="165" fontId="8" fillId="2" borderId="0" xfId="0" applyNumberFormat="1" applyFont="1" applyFill="1" applyBorder="1" applyAlignment="1">
      <alignment horizontal="left"/>
    </xf>
    <xf numFmtId="11" fontId="8" fillId="2" borderId="0" xfId="0" applyNumberFormat="1" applyFont="1" applyFill="1" applyBorder="1" applyAlignment="1">
      <alignment horizontal="left"/>
    </xf>
    <xf numFmtId="2" fontId="8" fillId="2" borderId="0" xfId="0" applyNumberFormat="1" applyFont="1" applyFill="1" applyBorder="1" applyAlignment="1">
      <alignment horizontal="left"/>
    </xf>
    <xf numFmtId="171" fontId="8" fillId="2" borderId="0" xfId="0" applyNumberFormat="1" applyFont="1" applyFill="1" applyBorder="1" applyAlignment="1">
      <alignment horizontal="left"/>
    </xf>
    <xf numFmtId="172" fontId="8" fillId="2" borderId="0" xfId="0" applyNumberFormat="1" applyFont="1" applyFill="1" applyBorder="1" applyAlignment="1">
      <alignment horizontal="left"/>
    </xf>
    <xf numFmtId="167" fontId="8" fillId="2" borderId="0" xfId="0" applyNumberFormat="1" applyFont="1" applyFill="1" applyBorder="1" applyAlignment="1">
      <alignment horizontal="left"/>
    </xf>
    <xf numFmtId="173" fontId="8" fillId="2" borderId="0" xfId="0" applyNumberFormat="1" applyFont="1" applyFill="1" applyBorder="1" applyAlignment="1">
      <alignment horizontal="left"/>
    </xf>
    <xf numFmtId="168" fontId="8" fillId="2" borderId="0" xfId="0" applyNumberFormat="1" applyFont="1" applyFill="1" applyBorder="1" applyAlignment="1">
      <alignment horizontal="left"/>
    </xf>
    <xf numFmtId="174" fontId="8" fillId="2" borderId="0" xfId="0" applyNumberFormat="1" applyFont="1" applyFill="1" applyBorder="1" applyAlignment="1">
      <alignment horizontal="left"/>
    </xf>
    <xf numFmtId="169" fontId="8" fillId="2" borderId="0" xfId="0" applyNumberFormat="1" applyFont="1" applyFill="1" applyBorder="1" applyAlignment="1">
      <alignment horizontal="left"/>
    </xf>
    <xf numFmtId="175" fontId="8" fillId="2" borderId="0" xfId="0" applyNumberFormat="1" applyFont="1" applyFill="1" applyBorder="1" applyAlignment="1">
      <alignment horizontal="left"/>
    </xf>
    <xf numFmtId="170" fontId="8" fillId="2" borderId="0" xfId="0" applyNumberFormat="1" applyFont="1" applyFill="1" applyBorder="1" applyAlignment="1">
      <alignment horizontal="left"/>
    </xf>
    <xf numFmtId="166" fontId="8" fillId="2" borderId="0" xfId="0" applyNumberFormat="1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164" fontId="8" fillId="2" borderId="0" xfId="0" applyNumberFormat="1" applyFont="1" applyFill="1" applyBorder="1" applyAlignment="1">
      <alignment horizontal="center"/>
    </xf>
    <xf numFmtId="165" fontId="8" fillId="2" borderId="0" xfId="0" applyNumberFormat="1" applyFont="1" applyFill="1" applyBorder="1" applyAlignment="1">
      <alignment horizontal="center"/>
    </xf>
    <xf numFmtId="2" fontId="8" fillId="2" borderId="0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/>
    </xf>
    <xf numFmtId="0" fontId="22" fillId="2" borderId="0" xfId="0" applyFont="1" applyFill="1" applyAlignment="1">
      <alignment/>
    </xf>
    <xf numFmtId="166" fontId="8" fillId="2" borderId="0" xfId="0" applyNumberFormat="1" applyFont="1" applyFill="1" applyAlignment="1">
      <alignment horizontal="left"/>
    </xf>
    <xf numFmtId="166" fontId="8" fillId="2" borderId="0" xfId="0" applyNumberFormat="1" applyFont="1" applyFill="1" applyAlignment="1">
      <alignment/>
    </xf>
    <xf numFmtId="166" fontId="25" fillId="2" borderId="0" xfId="0" applyNumberFormat="1" applyFont="1" applyFill="1" applyAlignment="1">
      <alignment/>
    </xf>
    <xf numFmtId="0" fontId="14" fillId="2" borderId="0" xfId="0" applyFont="1" applyFill="1" applyAlignment="1">
      <alignment horizontal="left"/>
    </xf>
    <xf numFmtId="0" fontId="7" fillId="2" borderId="0" xfId="0" applyFont="1" applyFill="1" applyAlignment="1">
      <alignment horizontal="left"/>
    </xf>
    <xf numFmtId="166" fontId="26" fillId="2" borderId="0" xfId="0" applyNumberFormat="1" applyFont="1" applyFill="1" applyAlignment="1">
      <alignment/>
    </xf>
    <xf numFmtId="0" fontId="28" fillId="2" borderId="0" xfId="0" applyFont="1" applyFill="1" applyAlignment="1">
      <alignment/>
    </xf>
    <xf numFmtId="0" fontId="26" fillId="2" borderId="0" xfId="0" applyFont="1" applyFill="1" applyAlignment="1">
      <alignment horizontal="left"/>
    </xf>
    <xf numFmtId="193" fontId="28" fillId="2" borderId="0" xfId="0" applyNumberFormat="1" applyFont="1" applyFill="1" applyAlignment="1">
      <alignment/>
    </xf>
    <xf numFmtId="0" fontId="26" fillId="2" borderId="0" xfId="0" applyFont="1" applyFill="1" applyAlignment="1">
      <alignment/>
    </xf>
    <xf numFmtId="0" fontId="34" fillId="2" borderId="3" xfId="0" applyFont="1" applyFill="1" applyBorder="1" applyAlignment="1">
      <alignment horizontal="left"/>
    </xf>
    <xf numFmtId="165" fontId="34" fillId="2" borderId="1" xfId="0" applyNumberFormat="1" applyFont="1" applyFill="1" applyBorder="1" applyAlignment="1">
      <alignment horizontal="left"/>
    </xf>
    <xf numFmtId="2" fontId="34" fillId="2" borderId="1" xfId="0" applyNumberFormat="1" applyFont="1" applyFill="1" applyBorder="1" applyAlignment="1">
      <alignment horizontal="left"/>
    </xf>
    <xf numFmtId="164" fontId="34" fillId="2" borderId="1" xfId="0" applyNumberFormat="1" applyFont="1" applyFill="1" applyBorder="1" applyAlignment="1">
      <alignment horizontal="left"/>
    </xf>
    <xf numFmtId="0" fontId="34" fillId="2" borderId="4" xfId="0" applyFont="1" applyFill="1" applyBorder="1" applyAlignment="1">
      <alignment horizontal="left"/>
    </xf>
    <xf numFmtId="0" fontId="14" fillId="2" borderId="5" xfId="0" applyFont="1" applyFill="1" applyBorder="1" applyAlignment="1">
      <alignment horizontal="right"/>
    </xf>
    <xf numFmtId="164" fontId="14" fillId="2" borderId="6" xfId="0" applyNumberFormat="1" applyFont="1" applyFill="1" applyBorder="1" applyAlignment="1">
      <alignment horizontal="left"/>
    </xf>
    <xf numFmtId="0" fontId="8" fillId="2" borderId="4" xfId="0" applyFont="1" applyFill="1" applyBorder="1" applyAlignment="1">
      <alignment/>
    </xf>
    <xf numFmtId="0" fontId="14" fillId="2" borderId="7" xfId="0" applyFont="1" applyFill="1" applyBorder="1" applyAlignment="1">
      <alignment horizontal="right"/>
    </xf>
    <xf numFmtId="0" fontId="7" fillId="2" borderId="0" xfId="0" applyFont="1" applyFill="1" applyAlignment="1" applyProtection="1">
      <alignment/>
      <protection locked="0"/>
    </xf>
    <xf numFmtId="0" fontId="7" fillId="2" borderId="0" xfId="0" applyFont="1" applyFill="1" applyAlignment="1" applyProtection="1">
      <alignment/>
      <protection/>
    </xf>
    <xf numFmtId="0" fontId="5" fillId="2" borderId="0" xfId="0" applyFont="1" applyFill="1" applyBorder="1" applyAlignment="1" applyProtection="1">
      <alignment/>
      <protection/>
    </xf>
    <xf numFmtId="0" fontId="7" fillId="2" borderId="0" xfId="0" applyFont="1" applyFill="1" applyAlignment="1" applyProtection="1">
      <alignment/>
      <protection hidden="1"/>
    </xf>
    <xf numFmtId="0" fontId="41" fillId="2" borderId="0" xfId="0" applyFont="1" applyFill="1" applyAlignment="1" applyProtection="1">
      <alignment/>
      <protection hidden="1"/>
    </xf>
    <xf numFmtId="0" fontId="42" fillId="2" borderId="0" xfId="0" applyFont="1" applyFill="1" applyAlignment="1" applyProtection="1">
      <alignment/>
      <protection hidden="1"/>
    </xf>
    <xf numFmtId="0" fontId="43" fillId="2" borderId="0" xfId="0" applyFont="1" applyFill="1" applyAlignment="1" applyProtection="1">
      <alignment/>
      <protection hidden="1"/>
    </xf>
    <xf numFmtId="0" fontId="44" fillId="2" borderId="0" xfId="0" applyFont="1" applyFill="1" applyAlignment="1" applyProtection="1">
      <alignment/>
      <protection hidden="1"/>
    </xf>
    <xf numFmtId="0" fontId="7" fillId="2" borderId="0" xfId="0" applyFont="1" applyFill="1" applyBorder="1" applyAlignment="1" applyProtection="1">
      <alignment/>
      <protection hidden="1"/>
    </xf>
    <xf numFmtId="0" fontId="5" fillId="2" borderId="8" xfId="0" applyFont="1" applyFill="1" applyBorder="1" applyAlignment="1" applyProtection="1">
      <alignment/>
      <protection hidden="1" locked="0"/>
    </xf>
    <xf numFmtId="0" fontId="5" fillId="2" borderId="9" xfId="0" applyFont="1" applyFill="1" applyBorder="1" applyAlignment="1" applyProtection="1">
      <alignment/>
      <protection hidden="1" locked="0"/>
    </xf>
    <xf numFmtId="0" fontId="5" fillId="2" borderId="10" xfId="0" applyFont="1" applyFill="1" applyBorder="1" applyAlignment="1" applyProtection="1">
      <alignment/>
      <protection hidden="1" locked="0"/>
    </xf>
    <xf numFmtId="2" fontId="3" fillId="2" borderId="0" xfId="0" applyNumberFormat="1" applyFont="1" applyFill="1" applyAlignment="1" applyProtection="1">
      <alignment horizontal="center"/>
      <protection hidden="1"/>
    </xf>
    <xf numFmtId="164" fontId="7" fillId="2" borderId="0" xfId="0" applyNumberFormat="1" applyFont="1" applyFill="1" applyAlignment="1" applyProtection="1">
      <alignment/>
      <protection hidden="1"/>
    </xf>
    <xf numFmtId="0" fontId="7" fillId="2" borderId="0" xfId="0" applyFont="1" applyFill="1" applyAlignment="1" applyProtection="1" quotePrefix="1">
      <alignment/>
      <protection hidden="1"/>
    </xf>
    <xf numFmtId="0" fontId="5" fillId="2" borderId="0" xfId="0" applyFont="1" applyFill="1" applyAlignment="1" applyProtection="1">
      <alignment/>
      <protection hidden="1"/>
    </xf>
    <xf numFmtId="2" fontId="5" fillId="2" borderId="0" xfId="0" applyNumberFormat="1" applyFont="1" applyFill="1" applyAlignment="1" applyProtection="1">
      <alignment horizontal="left"/>
      <protection hidden="1"/>
    </xf>
    <xf numFmtId="0" fontId="5" fillId="2" borderId="0" xfId="0" applyFont="1" applyFill="1" applyBorder="1" applyAlignment="1" applyProtection="1">
      <alignment/>
      <protection hidden="1"/>
    </xf>
    <xf numFmtId="0" fontId="46" fillId="2" borderId="0" xfId="0" applyFont="1" applyFill="1" applyAlignment="1" applyProtection="1">
      <alignment/>
      <protection hidden="1"/>
    </xf>
    <xf numFmtId="165" fontId="7" fillId="2" borderId="0" xfId="0" applyNumberFormat="1" applyFont="1" applyFill="1" applyAlignment="1" applyProtection="1">
      <alignment/>
      <protection hidden="1"/>
    </xf>
    <xf numFmtId="0" fontId="14" fillId="2" borderId="0" xfId="0" applyFont="1" applyFill="1" applyBorder="1" applyAlignment="1" applyProtection="1">
      <alignment/>
      <protection hidden="1"/>
    </xf>
    <xf numFmtId="0" fontId="14" fillId="2" borderId="0" xfId="0" applyFont="1" applyFill="1" applyBorder="1" applyAlignment="1" applyProtection="1">
      <alignment horizontal="center"/>
      <protection hidden="1"/>
    </xf>
    <xf numFmtId="0" fontId="45" fillId="2" borderId="11" xfId="0" applyFont="1" applyFill="1" applyBorder="1" applyAlignment="1" applyProtection="1">
      <alignment/>
      <protection hidden="1"/>
    </xf>
    <xf numFmtId="0" fontId="14" fillId="2" borderId="11" xfId="0" applyFont="1" applyFill="1" applyBorder="1" applyAlignment="1" applyProtection="1">
      <alignment/>
      <protection hidden="1"/>
    </xf>
    <xf numFmtId="0" fontId="7" fillId="2" borderId="12" xfId="0" applyFont="1" applyFill="1" applyBorder="1" applyAlignment="1" applyProtection="1">
      <alignment/>
      <protection hidden="1"/>
    </xf>
    <xf numFmtId="0" fontId="7" fillId="2" borderId="13" xfId="0" applyFont="1" applyFill="1" applyBorder="1" applyAlignment="1" applyProtection="1">
      <alignment/>
      <protection hidden="1"/>
    </xf>
    <xf numFmtId="0" fontId="7" fillId="2" borderId="14" xfId="0" applyFont="1" applyFill="1" applyBorder="1" applyAlignment="1" applyProtection="1">
      <alignment/>
      <protection hidden="1"/>
    </xf>
    <xf numFmtId="0" fontId="7" fillId="2" borderId="15" xfId="0" applyFont="1" applyFill="1" applyBorder="1" applyAlignment="1" applyProtection="1">
      <alignment/>
      <protection hidden="1"/>
    </xf>
    <xf numFmtId="0" fontId="7" fillId="2" borderId="0" xfId="0" applyFont="1" applyFill="1" applyBorder="1" applyAlignment="1" applyProtection="1">
      <alignment horizontal="left"/>
      <protection hidden="1"/>
    </xf>
    <xf numFmtId="0" fontId="7" fillId="2" borderId="16" xfId="0" applyFont="1" applyFill="1" applyBorder="1" applyAlignment="1" applyProtection="1">
      <alignment/>
      <protection hidden="1"/>
    </xf>
    <xf numFmtId="0" fontId="7" fillId="2" borderId="0" xfId="0" applyFont="1" applyFill="1" applyAlignment="1" applyProtection="1">
      <alignment horizontal="left"/>
      <protection hidden="1"/>
    </xf>
    <xf numFmtId="0" fontId="19" fillId="2" borderId="15" xfId="0" applyFont="1" applyFill="1" applyBorder="1" applyAlignment="1" applyProtection="1">
      <alignment/>
      <protection hidden="1"/>
    </xf>
    <xf numFmtId="0" fontId="19" fillId="2" borderId="0" xfId="0" applyFont="1" applyFill="1" applyBorder="1" applyAlignment="1" applyProtection="1">
      <alignment/>
      <protection hidden="1"/>
    </xf>
    <xf numFmtId="2" fontId="26" fillId="2" borderId="0" xfId="0" applyNumberFormat="1" applyFont="1" applyFill="1" applyAlignment="1" applyProtection="1">
      <alignment/>
      <protection hidden="1"/>
    </xf>
    <xf numFmtId="2" fontId="5" fillId="2" borderId="0" xfId="0" applyNumberFormat="1" applyFont="1" applyFill="1" applyAlignment="1" applyProtection="1">
      <alignment/>
      <protection hidden="1"/>
    </xf>
    <xf numFmtId="164" fontId="19" fillId="2" borderId="15" xfId="0" applyNumberFormat="1" applyFont="1" applyFill="1" applyBorder="1" applyAlignment="1" applyProtection="1">
      <alignment horizontal="left"/>
      <protection hidden="1"/>
    </xf>
    <xf numFmtId="0" fontId="19" fillId="2" borderId="0" xfId="0" applyFont="1" applyFill="1" applyBorder="1" applyAlignment="1" applyProtection="1">
      <alignment horizontal="left"/>
      <protection hidden="1"/>
    </xf>
    <xf numFmtId="164" fontId="19" fillId="2" borderId="15" xfId="0" applyNumberFormat="1" applyFont="1" applyFill="1" applyBorder="1" applyAlignment="1" applyProtection="1">
      <alignment/>
      <protection hidden="1"/>
    </xf>
    <xf numFmtId="0" fontId="19" fillId="2" borderId="15" xfId="0" applyFont="1" applyFill="1" applyBorder="1" applyAlignment="1" applyProtection="1">
      <alignment horizontal="left"/>
      <protection hidden="1"/>
    </xf>
    <xf numFmtId="2" fontId="7" fillId="2" borderId="0" xfId="0" applyNumberFormat="1" applyFont="1" applyFill="1" applyBorder="1" applyAlignment="1" applyProtection="1">
      <alignment/>
      <protection hidden="1"/>
    </xf>
    <xf numFmtId="0" fontId="5" fillId="2" borderId="0" xfId="0" applyFont="1" applyFill="1" applyBorder="1" applyAlignment="1" applyProtection="1">
      <alignment horizontal="left"/>
      <protection hidden="1"/>
    </xf>
    <xf numFmtId="164" fontId="5" fillId="2" borderId="0" xfId="0" applyNumberFormat="1" applyFont="1" applyFill="1" applyBorder="1" applyAlignment="1" applyProtection="1">
      <alignment horizontal="left"/>
      <protection hidden="1"/>
    </xf>
    <xf numFmtId="0" fontId="7" fillId="2" borderId="13" xfId="0" applyFont="1" applyFill="1" applyBorder="1" applyAlignment="1" applyProtection="1">
      <alignment horizontal="left"/>
      <protection hidden="1"/>
    </xf>
    <xf numFmtId="0" fontId="7" fillId="2" borderId="17" xfId="0" applyFont="1" applyFill="1" applyBorder="1" applyAlignment="1" applyProtection="1">
      <alignment/>
      <protection hidden="1"/>
    </xf>
    <xf numFmtId="0" fontId="49" fillId="2" borderId="12" xfId="0" applyFont="1" applyFill="1" applyBorder="1" applyAlignment="1" applyProtection="1">
      <alignment/>
      <protection hidden="1"/>
    </xf>
    <xf numFmtId="0" fontId="49" fillId="2" borderId="13" xfId="0" applyFont="1" applyFill="1" applyBorder="1" applyAlignment="1" applyProtection="1">
      <alignment horizontal="left"/>
      <protection hidden="1"/>
    </xf>
    <xf numFmtId="0" fontId="49" fillId="2" borderId="13" xfId="0" applyFont="1" applyFill="1" applyBorder="1" applyAlignment="1" applyProtection="1">
      <alignment/>
      <protection hidden="1"/>
    </xf>
    <xf numFmtId="0" fontId="49" fillId="2" borderId="14" xfId="0" applyFont="1" applyFill="1" applyBorder="1" applyAlignment="1" applyProtection="1">
      <alignment/>
      <protection hidden="1"/>
    </xf>
    <xf numFmtId="0" fontId="49" fillId="2" borderId="15" xfId="0" applyFont="1" applyFill="1" applyBorder="1" applyAlignment="1" applyProtection="1">
      <alignment/>
      <protection hidden="1"/>
    </xf>
    <xf numFmtId="0" fontId="49" fillId="2" borderId="0" xfId="0" applyFont="1" applyFill="1" applyBorder="1" applyAlignment="1" applyProtection="1">
      <alignment horizontal="left"/>
      <protection hidden="1"/>
    </xf>
    <xf numFmtId="0" fontId="49" fillId="2" borderId="0" xfId="0" applyFont="1" applyFill="1" applyBorder="1" applyAlignment="1" applyProtection="1">
      <alignment/>
      <protection hidden="1"/>
    </xf>
    <xf numFmtId="0" fontId="49" fillId="2" borderId="17" xfId="0" applyFont="1" applyFill="1" applyBorder="1" applyAlignment="1" applyProtection="1">
      <alignment/>
      <protection hidden="1"/>
    </xf>
    <xf numFmtId="2" fontId="49" fillId="2" borderId="0" xfId="0" applyNumberFormat="1" applyFont="1" applyFill="1" applyBorder="1" applyAlignment="1" applyProtection="1">
      <alignment horizontal="left"/>
      <protection hidden="1"/>
    </xf>
    <xf numFmtId="2" fontId="49" fillId="2" borderId="16" xfId="0" applyNumberFormat="1" applyFont="1" applyFill="1" applyBorder="1" applyAlignment="1" applyProtection="1">
      <alignment horizontal="left"/>
      <protection hidden="1"/>
    </xf>
    <xf numFmtId="0" fontId="49" fillId="2" borderId="16" xfId="0" applyFont="1" applyFill="1" applyBorder="1" applyAlignment="1" applyProtection="1">
      <alignment horizontal="left"/>
      <protection hidden="1"/>
    </xf>
    <xf numFmtId="0" fontId="49" fillId="2" borderId="18" xfId="0" applyFont="1" applyFill="1" applyBorder="1" applyAlignment="1" applyProtection="1">
      <alignment/>
      <protection hidden="1"/>
    </xf>
    <xf numFmtId="165" fontId="49" fillId="2" borderId="0" xfId="0" applyNumberFormat="1" applyFont="1" applyFill="1" applyBorder="1" applyAlignment="1" applyProtection="1">
      <alignment horizontal="left"/>
      <protection hidden="1" locked="0"/>
    </xf>
    <xf numFmtId="11" fontId="49" fillId="2" borderId="0" xfId="0" applyNumberFormat="1" applyFont="1" applyFill="1" applyBorder="1" applyAlignment="1" applyProtection="1">
      <alignment horizontal="left"/>
      <protection hidden="1"/>
    </xf>
    <xf numFmtId="0" fontId="49" fillId="2" borderId="19" xfId="0" applyFont="1" applyFill="1" applyBorder="1" applyAlignment="1" applyProtection="1">
      <alignment/>
      <protection hidden="1"/>
    </xf>
    <xf numFmtId="164" fontId="49" fillId="2" borderId="0" xfId="0" applyNumberFormat="1" applyFont="1" applyFill="1" applyBorder="1" applyAlignment="1" applyProtection="1">
      <alignment/>
      <protection hidden="1"/>
    </xf>
    <xf numFmtId="164" fontId="49" fillId="2" borderId="0" xfId="0" applyNumberFormat="1" applyFont="1" applyFill="1" applyBorder="1" applyAlignment="1" applyProtection="1">
      <alignment horizontal="left"/>
      <protection hidden="1"/>
    </xf>
    <xf numFmtId="164" fontId="49" fillId="2" borderId="15" xfId="0" applyNumberFormat="1" applyFont="1" applyFill="1" applyBorder="1" applyAlignment="1" applyProtection="1">
      <alignment horizontal="left"/>
      <protection hidden="1"/>
    </xf>
    <xf numFmtId="0" fontId="49" fillId="2" borderId="15" xfId="0" applyFont="1" applyFill="1" applyBorder="1" applyAlignment="1" applyProtection="1">
      <alignment horizontal="left"/>
      <protection hidden="1"/>
    </xf>
    <xf numFmtId="1" fontId="49" fillId="2" borderId="15" xfId="0" applyNumberFormat="1" applyFont="1" applyFill="1" applyBorder="1" applyAlignment="1" applyProtection="1">
      <alignment horizontal="left"/>
      <protection hidden="1"/>
    </xf>
    <xf numFmtId="1" fontId="49" fillId="2" borderId="0" xfId="0" applyNumberFormat="1" applyFont="1" applyFill="1" applyBorder="1" applyAlignment="1" applyProtection="1">
      <alignment horizontal="left"/>
      <protection hidden="1" locked="0"/>
    </xf>
    <xf numFmtId="165" fontId="49" fillId="2" borderId="0" xfId="0" applyNumberFormat="1" applyFont="1" applyFill="1" applyBorder="1" applyAlignment="1" applyProtection="1">
      <alignment horizontal="left"/>
      <protection hidden="1"/>
    </xf>
    <xf numFmtId="164" fontId="49" fillId="2" borderId="17" xfId="0" applyNumberFormat="1" applyFont="1" applyFill="1" applyBorder="1" applyAlignment="1" applyProtection="1">
      <alignment/>
      <protection hidden="1"/>
    </xf>
    <xf numFmtId="0" fontId="49" fillId="2" borderId="17" xfId="0" applyFont="1" applyFill="1" applyBorder="1" applyAlignment="1" applyProtection="1">
      <alignment horizontal="left"/>
      <protection hidden="1"/>
    </xf>
    <xf numFmtId="1" fontId="49" fillId="2" borderId="19" xfId="0" applyNumberFormat="1" applyFont="1" applyFill="1" applyBorder="1" applyAlignment="1" applyProtection="1">
      <alignment horizontal="left"/>
      <protection hidden="1"/>
    </xf>
    <xf numFmtId="2" fontId="49" fillId="2" borderId="18" xfId="0" applyNumberFormat="1" applyFont="1" applyFill="1" applyBorder="1" applyAlignment="1" applyProtection="1">
      <alignment horizontal="left"/>
      <protection hidden="1"/>
    </xf>
    <xf numFmtId="164" fontId="7" fillId="2" borderId="0" xfId="0" applyNumberFormat="1" applyFont="1" applyFill="1" applyBorder="1" applyAlignment="1" applyProtection="1">
      <alignment horizontal="left"/>
      <protection hidden="1"/>
    </xf>
    <xf numFmtId="1" fontId="5" fillId="2" borderId="0" xfId="0" applyNumberFormat="1" applyFont="1" applyFill="1" applyBorder="1" applyAlignment="1" applyProtection="1">
      <alignment horizontal="left"/>
      <protection hidden="1" locked="0"/>
    </xf>
    <xf numFmtId="2" fontId="49" fillId="2" borderId="13" xfId="0" applyNumberFormat="1" applyFont="1" applyFill="1" applyBorder="1" applyAlignment="1" applyProtection="1">
      <alignment horizontal="left"/>
      <protection hidden="1"/>
    </xf>
    <xf numFmtId="164" fontId="49" fillId="2" borderId="16" xfId="0" applyNumberFormat="1" applyFont="1" applyFill="1" applyBorder="1" applyAlignment="1" applyProtection="1">
      <alignment/>
      <protection hidden="1"/>
    </xf>
    <xf numFmtId="2" fontId="7" fillId="2" borderId="0" xfId="0" applyNumberFormat="1" applyFont="1" applyFill="1" applyAlignment="1" applyProtection="1">
      <alignment horizontal="left"/>
      <protection hidden="1"/>
    </xf>
    <xf numFmtId="2" fontId="49" fillId="2" borderId="0" xfId="0" applyNumberFormat="1" applyFont="1" applyFill="1" applyAlignment="1" applyProtection="1">
      <alignment horizontal="left"/>
      <protection hidden="1"/>
    </xf>
    <xf numFmtId="2" fontId="49" fillId="2" borderId="17" xfId="0" applyNumberFormat="1" applyFont="1" applyFill="1" applyBorder="1" applyAlignment="1" applyProtection="1">
      <alignment horizontal="left"/>
      <protection hidden="1"/>
    </xf>
    <xf numFmtId="2" fontId="49" fillId="2" borderId="14" xfId="0" applyNumberFormat="1" applyFont="1" applyFill="1" applyBorder="1" applyAlignment="1" applyProtection="1">
      <alignment horizontal="left"/>
      <protection hidden="1"/>
    </xf>
    <xf numFmtId="0" fontId="7" fillId="2" borderId="19" xfId="0" applyFont="1" applyFill="1" applyBorder="1" applyAlignment="1" applyProtection="1">
      <alignment/>
      <protection hidden="1"/>
    </xf>
    <xf numFmtId="0" fontId="7" fillId="2" borderId="18" xfId="0" applyFont="1" applyFill="1" applyBorder="1" applyAlignment="1" applyProtection="1">
      <alignment/>
      <protection hidden="1"/>
    </xf>
    <xf numFmtId="2" fontId="7" fillId="2" borderId="0" xfId="0" applyNumberFormat="1" applyFont="1" applyFill="1" applyBorder="1" applyAlignment="1" applyProtection="1">
      <alignment horizontal="left"/>
      <protection hidden="1"/>
    </xf>
    <xf numFmtId="2" fontId="7" fillId="2" borderId="13" xfId="0" applyNumberFormat="1" applyFont="1" applyFill="1" applyBorder="1" applyAlignment="1" applyProtection="1">
      <alignment horizontal="left"/>
      <protection hidden="1"/>
    </xf>
    <xf numFmtId="0" fontId="7" fillId="2" borderId="14" xfId="0" applyFont="1" applyFill="1" applyBorder="1" applyAlignment="1" applyProtection="1">
      <alignment horizontal="left"/>
      <protection hidden="1"/>
    </xf>
    <xf numFmtId="0" fontId="7" fillId="2" borderId="17" xfId="0" applyFont="1" applyFill="1" applyBorder="1" applyAlignment="1" applyProtection="1">
      <alignment horizontal="left"/>
      <protection hidden="1"/>
    </xf>
    <xf numFmtId="0" fontId="47" fillId="2" borderId="0" xfId="0" applyFont="1" applyFill="1" applyAlignment="1" applyProtection="1">
      <alignment/>
      <protection hidden="1"/>
    </xf>
    <xf numFmtId="0" fontId="3" fillId="2" borderId="0" xfId="0" applyFont="1" applyFill="1" applyAlignment="1" applyProtection="1">
      <alignment/>
      <protection hidden="1"/>
    </xf>
    <xf numFmtId="0" fontId="47" fillId="2" borderId="0" xfId="0" applyFont="1" applyFill="1" applyAlignment="1" applyProtection="1">
      <alignment horizontal="left"/>
      <protection hidden="1"/>
    </xf>
    <xf numFmtId="1" fontId="47" fillId="2" borderId="0" xfId="0" applyNumberFormat="1" applyFont="1" applyFill="1" applyAlignment="1" applyProtection="1">
      <alignment horizontal="left"/>
      <protection hidden="1"/>
    </xf>
    <xf numFmtId="11" fontId="7" fillId="2" borderId="0" xfId="0" applyNumberFormat="1" applyFont="1" applyFill="1" applyBorder="1" applyAlignment="1" applyProtection="1">
      <alignment horizontal="left"/>
      <protection hidden="1"/>
    </xf>
    <xf numFmtId="0" fontId="49" fillId="2" borderId="16" xfId="0" applyFont="1" applyFill="1" applyBorder="1" applyAlignment="1" applyProtection="1">
      <alignment/>
      <protection hidden="1"/>
    </xf>
    <xf numFmtId="0" fontId="34" fillId="2" borderId="0" xfId="0" applyFont="1" applyFill="1" applyBorder="1" applyAlignment="1" applyProtection="1">
      <alignment/>
      <protection hidden="1"/>
    </xf>
    <xf numFmtId="2" fontId="34" fillId="2" borderId="0" xfId="0" applyNumberFormat="1" applyFont="1" applyFill="1" applyBorder="1" applyAlignment="1" applyProtection="1">
      <alignment horizontal="left"/>
      <protection hidden="1"/>
    </xf>
    <xf numFmtId="2" fontId="34" fillId="2" borderId="17" xfId="0" applyNumberFormat="1" applyFont="1" applyFill="1" applyBorder="1" applyAlignment="1" applyProtection="1">
      <alignment horizontal="left"/>
      <protection hidden="1"/>
    </xf>
    <xf numFmtId="0" fontId="7" fillId="2" borderId="8" xfId="0" applyFont="1" applyFill="1" applyBorder="1" applyAlignment="1" applyProtection="1">
      <alignment/>
      <protection hidden="1"/>
    </xf>
    <xf numFmtId="0" fontId="7" fillId="2" borderId="9" xfId="0" applyFont="1" applyFill="1" applyBorder="1" applyAlignment="1" applyProtection="1">
      <alignment/>
      <protection hidden="1"/>
    </xf>
    <xf numFmtId="0" fontId="7" fillId="2" borderId="10" xfId="0" applyFont="1" applyFill="1" applyBorder="1" applyAlignment="1" applyProtection="1">
      <alignment/>
      <protection hidden="1"/>
    </xf>
    <xf numFmtId="2" fontId="5" fillId="2" borderId="0" xfId="0" applyNumberFormat="1" applyFont="1" applyFill="1" applyBorder="1" applyAlignment="1" applyProtection="1">
      <alignment horizontal="left"/>
      <protection hidden="1"/>
    </xf>
    <xf numFmtId="0" fontId="45" fillId="2" borderId="20" xfId="0" applyFont="1" applyFill="1" applyBorder="1" applyAlignment="1" applyProtection="1">
      <alignment/>
      <protection hidden="1"/>
    </xf>
    <xf numFmtId="0" fontId="19" fillId="2" borderId="11" xfId="0" applyFont="1" applyFill="1" applyBorder="1" applyAlignment="1" applyProtection="1">
      <alignment/>
      <protection hidden="1"/>
    </xf>
    <xf numFmtId="0" fontId="19" fillId="2" borderId="0" xfId="0" applyFont="1" applyFill="1" applyAlignment="1" applyProtection="1">
      <alignment/>
      <protection hidden="1"/>
    </xf>
    <xf numFmtId="0" fontId="51" fillId="2" borderId="11" xfId="0" applyFont="1" applyFill="1" applyBorder="1" applyAlignment="1" applyProtection="1">
      <alignment/>
      <protection hidden="1"/>
    </xf>
    <xf numFmtId="2" fontId="53" fillId="3" borderId="21" xfId="0" applyNumberFormat="1" applyFont="1" applyFill="1" applyBorder="1" applyAlignment="1" applyProtection="1">
      <alignment horizontal="center"/>
      <protection hidden="1"/>
    </xf>
    <xf numFmtId="0" fontId="54" fillId="3" borderId="22" xfId="0" applyFont="1" applyFill="1" applyBorder="1" applyAlignment="1" applyProtection="1">
      <alignment horizontal="center"/>
      <protection hidden="1"/>
    </xf>
    <xf numFmtId="0" fontId="55" fillId="2" borderId="11" xfId="0" applyFont="1" applyFill="1" applyBorder="1" applyAlignment="1" applyProtection="1">
      <alignment/>
      <protection hidden="1"/>
    </xf>
    <xf numFmtId="0" fontId="57" fillId="3" borderId="22" xfId="0" applyFont="1" applyFill="1" applyBorder="1" applyAlignment="1" applyProtection="1">
      <alignment horizontal="center"/>
      <protection hidden="1"/>
    </xf>
    <xf numFmtId="2" fontId="56" fillId="3" borderId="21" xfId="0" applyNumberFormat="1" applyFont="1" applyFill="1" applyBorder="1" applyAlignment="1" applyProtection="1">
      <alignment horizontal="center"/>
      <protection hidden="1"/>
    </xf>
    <xf numFmtId="2" fontId="47" fillId="2" borderId="0" xfId="0" applyNumberFormat="1" applyFont="1" applyFill="1" applyAlignment="1" applyProtection="1">
      <alignment/>
      <protection hidden="1"/>
    </xf>
    <xf numFmtId="164" fontId="49" fillId="2" borderId="0" xfId="0" applyNumberFormat="1" applyFont="1" applyFill="1" applyAlignment="1" applyProtection="1">
      <alignment horizontal="left"/>
      <protection hidden="1"/>
    </xf>
    <xf numFmtId="0" fontId="49" fillId="2" borderId="0" xfId="0" applyFont="1" applyFill="1" applyAlignment="1" applyProtection="1">
      <alignment/>
      <protection hidden="1"/>
    </xf>
    <xf numFmtId="168" fontId="49" fillId="2" borderId="0" xfId="0" applyNumberFormat="1" applyFont="1" applyFill="1" applyAlignment="1" applyProtection="1">
      <alignment horizontal="left"/>
      <protection hidden="1"/>
    </xf>
    <xf numFmtId="168" fontId="49" fillId="2" borderId="0" xfId="0" applyNumberFormat="1" applyFont="1" applyFill="1" applyAlignment="1" applyProtection="1">
      <alignment/>
      <protection hidden="1"/>
    </xf>
    <xf numFmtId="0" fontId="34" fillId="2" borderId="0" xfId="0" applyFont="1" applyFill="1" applyAlignment="1" applyProtection="1">
      <alignment horizontal="right"/>
      <protection hidden="1"/>
    </xf>
    <xf numFmtId="2" fontId="34" fillId="2" borderId="0" xfId="0" applyNumberFormat="1" applyFont="1" applyFill="1" applyAlignment="1" applyProtection="1">
      <alignment horizontal="left"/>
      <protection hidden="1"/>
    </xf>
    <xf numFmtId="2" fontId="3" fillId="2" borderId="0" xfId="0" applyNumberFormat="1" applyFont="1" applyFill="1" applyAlignment="1" applyProtection="1">
      <alignment/>
      <protection hidden="1"/>
    </xf>
    <xf numFmtId="1" fontId="3" fillId="2" borderId="12" xfId="0" applyNumberFormat="1" applyFont="1" applyFill="1" applyBorder="1" applyAlignment="1" applyProtection="1">
      <alignment horizontal="left"/>
      <protection hidden="1"/>
    </xf>
    <xf numFmtId="1" fontId="47" fillId="2" borderId="15" xfId="0" applyNumberFormat="1" applyFont="1" applyFill="1" applyBorder="1" applyAlignment="1" applyProtection="1">
      <alignment horizontal="left"/>
      <protection hidden="1"/>
    </xf>
    <xf numFmtId="2" fontId="47" fillId="2" borderId="0" xfId="0" applyNumberFormat="1" applyFont="1" applyFill="1" applyBorder="1" applyAlignment="1" applyProtection="1">
      <alignment horizontal="left"/>
      <protection hidden="1"/>
    </xf>
    <xf numFmtId="0" fontId="47" fillId="2" borderId="0" xfId="0" applyFont="1" applyFill="1" applyBorder="1" applyAlignment="1" applyProtection="1">
      <alignment/>
      <protection hidden="1"/>
    </xf>
    <xf numFmtId="0" fontId="47" fillId="2" borderId="15" xfId="0" applyFont="1" applyFill="1" applyBorder="1" applyAlignment="1" applyProtection="1">
      <alignment/>
      <protection hidden="1"/>
    </xf>
    <xf numFmtId="1" fontId="47" fillId="2" borderId="19" xfId="0" applyNumberFormat="1" applyFont="1" applyFill="1" applyBorder="1" applyAlignment="1" applyProtection="1">
      <alignment horizontal="left"/>
      <protection hidden="1"/>
    </xf>
    <xf numFmtId="2" fontId="47" fillId="2" borderId="16" xfId="0" applyNumberFormat="1" applyFont="1" applyFill="1" applyBorder="1" applyAlignment="1" applyProtection="1">
      <alignment horizontal="left"/>
      <protection hidden="1"/>
    </xf>
    <xf numFmtId="1" fontId="34" fillId="2" borderId="12" xfId="0" applyNumberFormat="1" applyFont="1" applyFill="1" applyBorder="1" applyAlignment="1" applyProtection="1">
      <alignment horizontal="left"/>
      <protection hidden="1"/>
    </xf>
    <xf numFmtId="0" fontId="55" fillId="2" borderId="0" xfId="0" applyFont="1" applyFill="1" applyBorder="1" applyAlignment="1" applyProtection="1">
      <alignment/>
      <protection hidden="1"/>
    </xf>
    <xf numFmtId="2" fontId="55" fillId="2" borderId="23" xfId="0" applyNumberFormat="1" applyFont="1" applyFill="1" applyBorder="1" applyAlignment="1" applyProtection="1">
      <alignment horizontal="right"/>
      <protection hidden="1"/>
    </xf>
    <xf numFmtId="0" fontId="55" fillId="2" borderId="23" xfId="0" applyFont="1" applyFill="1" applyBorder="1" applyAlignment="1" applyProtection="1">
      <alignment/>
      <protection hidden="1"/>
    </xf>
    <xf numFmtId="11" fontId="55" fillId="2" borderId="11" xfId="0" applyNumberFormat="1" applyFont="1" applyFill="1" applyBorder="1" applyAlignment="1" applyProtection="1">
      <alignment horizontal="right"/>
      <protection hidden="1"/>
    </xf>
    <xf numFmtId="164" fontId="55" fillId="2" borderId="23" xfId="0" applyNumberFormat="1" applyFont="1" applyFill="1" applyBorder="1" applyAlignment="1" applyProtection="1">
      <alignment horizontal="right"/>
      <protection hidden="1"/>
    </xf>
    <xf numFmtId="11" fontId="55" fillId="2" borderId="11" xfId="17" applyNumberFormat="1" applyFont="1" applyFill="1" applyBorder="1" applyAlignment="1" applyProtection="1">
      <alignment horizontal="right"/>
      <protection hidden="1"/>
    </xf>
    <xf numFmtId="0" fontId="7" fillId="2" borderId="15" xfId="0" applyFont="1" applyFill="1" applyBorder="1" applyAlignment="1" applyProtection="1">
      <alignment horizontal="center"/>
      <protection hidden="1"/>
    </xf>
    <xf numFmtId="2" fontId="7" fillId="2" borderId="17" xfId="0" applyNumberFormat="1" applyFont="1" applyFill="1" applyBorder="1" applyAlignment="1" applyProtection="1">
      <alignment horizontal="left"/>
      <protection hidden="1"/>
    </xf>
    <xf numFmtId="0" fontId="7" fillId="2" borderId="19" xfId="0" applyFont="1" applyFill="1" applyBorder="1" applyAlignment="1" applyProtection="1">
      <alignment horizontal="left"/>
      <protection hidden="1"/>
    </xf>
    <xf numFmtId="0" fontId="5" fillId="2" borderId="18" xfId="0" applyFont="1" applyFill="1" applyBorder="1" applyAlignment="1" applyProtection="1">
      <alignment horizontal="left"/>
      <protection hidden="1"/>
    </xf>
    <xf numFmtId="165" fontId="7" fillId="2" borderId="0" xfId="0" applyNumberFormat="1" applyFont="1" applyFill="1" applyBorder="1" applyAlignment="1" applyProtection="1">
      <alignment horizontal="left"/>
      <protection hidden="1"/>
    </xf>
    <xf numFmtId="2" fontId="7" fillId="2" borderId="16" xfId="0" applyNumberFormat="1" applyFont="1" applyFill="1" applyBorder="1" applyAlignment="1" applyProtection="1">
      <alignment horizontal="left"/>
      <protection hidden="1"/>
    </xf>
    <xf numFmtId="165" fontId="7" fillId="2" borderId="0" xfId="0" applyNumberFormat="1" applyFont="1" applyFill="1" applyBorder="1" applyAlignment="1" applyProtection="1">
      <alignment/>
      <protection hidden="1"/>
    </xf>
    <xf numFmtId="165" fontId="5" fillId="2" borderId="0" xfId="0" applyNumberFormat="1" applyFont="1" applyFill="1" applyBorder="1" applyAlignment="1" applyProtection="1">
      <alignment horizontal="left"/>
      <protection hidden="1"/>
    </xf>
    <xf numFmtId="0" fontId="5" fillId="2" borderId="12" xfId="0" applyFont="1" applyFill="1" applyBorder="1" applyAlignment="1" applyProtection="1">
      <alignment/>
      <protection hidden="1"/>
    </xf>
    <xf numFmtId="0" fontId="7" fillId="2" borderId="12" xfId="0" applyFont="1" applyFill="1" applyBorder="1" applyAlignment="1" applyProtection="1">
      <alignment horizontal="left"/>
      <protection hidden="1"/>
    </xf>
    <xf numFmtId="0" fontId="7" fillId="2" borderId="15" xfId="0" applyFont="1" applyFill="1" applyBorder="1" applyAlignment="1" applyProtection="1">
      <alignment horizontal="left"/>
      <protection hidden="1"/>
    </xf>
    <xf numFmtId="2" fontId="7" fillId="2" borderId="14" xfId="0" applyNumberFormat="1" applyFont="1" applyFill="1" applyBorder="1" applyAlignment="1" applyProtection="1">
      <alignment horizontal="left"/>
      <protection hidden="1"/>
    </xf>
    <xf numFmtId="2" fontId="7" fillId="2" borderId="18" xfId="0" applyNumberFormat="1" applyFont="1" applyFill="1" applyBorder="1" applyAlignment="1" applyProtection="1">
      <alignment horizontal="left"/>
      <protection hidden="1"/>
    </xf>
    <xf numFmtId="0" fontId="34" fillId="2" borderId="15" xfId="0" applyFont="1" applyFill="1" applyBorder="1" applyAlignment="1" applyProtection="1">
      <alignment/>
      <protection hidden="1"/>
    </xf>
    <xf numFmtId="2" fontId="47" fillId="2" borderId="0" xfId="0" applyNumberFormat="1" applyFont="1" applyFill="1" applyAlignment="1" applyProtection="1">
      <alignment horizontal="left"/>
      <protection hidden="1"/>
    </xf>
    <xf numFmtId="0" fontId="59" fillId="2" borderId="0" xfId="0" applyFont="1" applyFill="1" applyAlignment="1" applyProtection="1">
      <alignment/>
      <protection hidden="1"/>
    </xf>
    <xf numFmtId="0" fontId="55" fillId="2" borderId="0" xfId="0" applyFont="1" applyFill="1" applyAlignment="1" applyProtection="1">
      <alignment/>
      <protection hidden="1"/>
    </xf>
    <xf numFmtId="2" fontId="55" fillId="2" borderId="0" xfId="0" applyNumberFormat="1" applyFont="1" applyFill="1" applyAlignment="1" applyProtection="1">
      <alignment horizontal="center"/>
      <protection hidden="1"/>
    </xf>
    <xf numFmtId="2" fontId="45" fillId="2" borderId="0" xfId="0" applyNumberFormat="1" applyFont="1" applyFill="1" applyAlignment="1" applyProtection="1">
      <alignment horizontal="left"/>
      <protection hidden="1"/>
    </xf>
    <xf numFmtId="0" fontId="5" fillId="2" borderId="19" xfId="0" applyFont="1" applyFill="1" applyBorder="1" applyAlignment="1" applyProtection="1">
      <alignment horizontal="center"/>
      <protection hidden="1" locked="0"/>
    </xf>
    <xf numFmtId="0" fontId="44" fillId="2" borderId="0" xfId="0" applyFont="1" applyFill="1" applyAlignment="1" applyProtection="1">
      <alignment/>
      <protection hidden="1" locked="0"/>
    </xf>
    <xf numFmtId="0" fontId="45" fillId="2" borderId="0" xfId="0" applyFont="1" applyFill="1" applyAlignment="1" applyProtection="1">
      <alignment/>
      <protection hidden="1"/>
    </xf>
    <xf numFmtId="0" fontId="7" fillId="2" borderId="16" xfId="0" applyFont="1" applyFill="1" applyBorder="1" applyAlignment="1" applyProtection="1">
      <alignment horizontal="left"/>
      <protection hidden="1"/>
    </xf>
    <xf numFmtId="0" fontId="7" fillId="2" borderId="12" xfId="0" applyFont="1" applyFill="1" applyBorder="1" applyAlignment="1" applyProtection="1">
      <alignment/>
      <protection hidden="1"/>
    </xf>
    <xf numFmtId="0" fontId="7" fillId="2" borderId="15" xfId="0" applyFont="1" applyFill="1" applyBorder="1" applyAlignment="1" applyProtection="1">
      <alignment/>
      <protection hidden="1"/>
    </xf>
    <xf numFmtId="0" fontId="7" fillId="2" borderId="19" xfId="0" applyFont="1" applyFill="1" applyBorder="1" applyAlignment="1" applyProtection="1">
      <alignment/>
      <protection hidden="1"/>
    </xf>
    <xf numFmtId="0" fontId="7" fillId="2" borderId="18" xfId="0" applyFont="1" applyFill="1" applyBorder="1" applyAlignment="1" applyProtection="1">
      <alignment horizontal="left"/>
      <protection hidden="1"/>
    </xf>
    <xf numFmtId="0" fontId="7" fillId="2" borderId="13" xfId="0" applyFont="1" applyFill="1" applyBorder="1" applyAlignment="1" applyProtection="1">
      <alignment/>
      <protection hidden="1"/>
    </xf>
    <xf numFmtId="0" fontId="7" fillId="2" borderId="14" xfId="0" applyFont="1" applyFill="1" applyBorder="1" applyAlignment="1" applyProtection="1">
      <alignment/>
      <protection hidden="1"/>
    </xf>
    <xf numFmtId="165" fontId="7" fillId="2" borderId="0" xfId="0" applyNumberFormat="1" applyFont="1" applyFill="1" applyAlignment="1" applyProtection="1">
      <alignment horizontal="left"/>
      <protection hidden="1"/>
    </xf>
    <xf numFmtId="2" fontId="55" fillId="2" borderId="0" xfId="0" applyNumberFormat="1" applyFont="1" applyFill="1" applyAlignment="1" applyProtection="1">
      <alignment horizontal="left"/>
      <protection hidden="1"/>
    </xf>
    <xf numFmtId="165" fontId="3" fillId="2" borderId="0" xfId="0" applyNumberFormat="1" applyFont="1" applyFill="1" applyAlignment="1" applyProtection="1">
      <alignment horizontal="left"/>
      <protection hidden="1"/>
    </xf>
    <xf numFmtId="0" fontId="3" fillId="2" borderId="0" xfId="0" applyFont="1" applyFill="1" applyAlignment="1" applyProtection="1">
      <alignment horizontal="left"/>
      <protection hidden="1"/>
    </xf>
    <xf numFmtId="164" fontId="7" fillId="2" borderId="9" xfId="0" applyNumberFormat="1" applyFont="1" applyFill="1" applyBorder="1" applyAlignment="1" applyProtection="1">
      <alignment horizontal="left"/>
      <protection hidden="1"/>
    </xf>
    <xf numFmtId="0" fontId="45" fillId="2" borderId="11" xfId="0" applyFont="1" applyFill="1" applyBorder="1" applyAlignment="1" applyProtection="1">
      <alignment/>
      <protection hidden="1"/>
    </xf>
    <xf numFmtId="164" fontId="55" fillId="2" borderId="11" xfId="17" applyNumberFormat="1" applyFont="1" applyFill="1" applyBorder="1" applyAlignment="1" applyProtection="1">
      <alignment horizontal="right"/>
      <protection hidden="1"/>
    </xf>
    <xf numFmtId="0" fontId="61" fillId="2" borderId="0" xfId="0" applyFont="1" applyFill="1" applyAlignment="1" applyProtection="1">
      <alignment/>
      <protection hidden="1"/>
    </xf>
    <xf numFmtId="1" fontId="7" fillId="2" borderId="0" xfId="0" applyNumberFormat="1" applyFont="1" applyFill="1" applyAlignment="1">
      <alignment horizontal="left"/>
    </xf>
    <xf numFmtId="0" fontId="5" fillId="2" borderId="0" xfId="0" applyFont="1" applyFill="1" applyBorder="1" applyAlignment="1">
      <alignment/>
    </xf>
    <xf numFmtId="0" fontId="33" fillId="2" borderId="0" xfId="0" applyFont="1" applyFill="1" applyBorder="1" applyAlignment="1">
      <alignment/>
    </xf>
    <xf numFmtId="0" fontId="21" fillId="2" borderId="0" xfId="0" applyFont="1" applyFill="1" applyAlignment="1">
      <alignment/>
    </xf>
    <xf numFmtId="0" fontId="0" fillId="0" borderId="0" xfId="0" applyFont="1" applyAlignment="1">
      <alignment/>
    </xf>
    <xf numFmtId="0" fontId="6" fillId="2" borderId="0" xfId="0" applyFont="1" applyFill="1" applyAlignment="1">
      <alignment/>
    </xf>
    <xf numFmtId="0" fontId="0" fillId="0" borderId="0" xfId="0" applyAlignment="1">
      <alignment/>
    </xf>
    <xf numFmtId="0" fontId="24" fillId="2" borderId="0" xfId="0" applyFont="1" applyFill="1" applyAlignment="1">
      <alignment/>
    </xf>
    <xf numFmtId="0" fontId="39" fillId="2" borderId="0" xfId="16" applyFont="1" applyFill="1" applyBorder="1" applyAlignment="1" applyProtection="1">
      <alignment/>
      <protection hidden="1" locked="0"/>
    </xf>
    <xf numFmtId="0" fontId="39" fillId="0" borderId="0" xfId="16" applyFont="1" applyAlignment="1" applyProtection="1">
      <alignment/>
      <protection hidden="1" locked="0"/>
    </xf>
    <xf numFmtId="0" fontId="14" fillId="2" borderId="0" xfId="0" applyFont="1" applyFill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525"/>
          <c:y val="0.026"/>
          <c:w val="0.92025"/>
          <c:h val="0.937"/>
        </c:manualLayout>
      </c:layout>
      <c:scatterChart>
        <c:scatterStyle val="smooth"/>
        <c:varyColors val="0"/>
        <c:ser>
          <c:idx val="0"/>
          <c:order val="0"/>
          <c:tx>
            <c:v>m-v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'massa en snelheid'!$C$15:$C$27</c:f>
              <c:numCache/>
            </c:numRef>
          </c:xVal>
          <c:yVal>
            <c:numRef>
              <c:f>'massa en snelheid'!$D$15:$D$27</c:f>
              <c:numCache/>
            </c:numRef>
          </c:yVal>
          <c:smooth val="1"/>
        </c:ser>
        <c:ser>
          <c:idx val="1"/>
          <c:order val="1"/>
          <c:tx>
            <c:v>klassiek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'massa en snelheid'!$P$15:$P$16</c:f>
              <c:numCache/>
            </c:numRef>
          </c:xVal>
          <c:yVal>
            <c:numRef>
              <c:f>'massa en snelheid'!$Q$15:$Q$16</c:f>
              <c:numCache/>
            </c:numRef>
          </c:yVal>
          <c:smooth val="1"/>
        </c:ser>
        <c:axId val="51053928"/>
        <c:axId val="56832169"/>
      </c:scatterChart>
      <c:valAx>
        <c:axId val="51053928"/>
        <c:scaling>
          <c:orientation val="minMax"/>
          <c:max val="1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v/c</a:t>
                </a:r>
              </a:p>
            </c:rich>
          </c:tx>
          <c:layout>
            <c:manualLayout>
              <c:xMode val="factor"/>
              <c:yMode val="factor"/>
              <c:x val="-0.00875"/>
              <c:y val="0.1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56832169"/>
        <c:crosses val="autoZero"/>
        <c:crossBetween val="midCat"/>
        <c:dispUnits/>
        <c:majorUnit val="0.1"/>
      </c:valAx>
      <c:valAx>
        <c:axId val="56832169"/>
        <c:scaling>
          <c:orientation val="minMax"/>
          <c:max val="2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/>
                  <a:t>m/m</a:t>
                </a:r>
                <a:r>
                  <a:rPr lang="en-US" cap="none" sz="1150" b="1" i="0" u="none" baseline="-25000"/>
                  <a:t>0</a:t>
                </a:r>
              </a:p>
            </c:rich>
          </c:tx>
          <c:layout>
            <c:manualLayout>
              <c:xMode val="factor"/>
              <c:yMode val="factor"/>
              <c:x val="0.004"/>
              <c:y val="0.099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" sourceLinked="0"/>
        <c:majorTickMark val="out"/>
        <c:minorTickMark val="out"/>
        <c:tickLblPos val="nextTo"/>
        <c:crossAx val="51053928"/>
        <c:crosses val="autoZero"/>
        <c:crossBetween val="midCat"/>
        <c:dispUnits/>
        <c:majorUnit val="5"/>
        <c:minorUnit val="1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1150" b="1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25"/>
          <c:y val="0.027"/>
          <c:w val="0.94225"/>
          <c:h val="0.932"/>
        </c:manualLayout>
      </c:layout>
      <c:scatterChart>
        <c:scatterStyle val="smooth"/>
        <c:varyColors val="0"/>
        <c:ser>
          <c:idx val="0"/>
          <c:order val="0"/>
          <c:tx>
            <c:v>m-v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'lengte en snelheid'!$C$15:$C$31</c:f>
              <c:numCache/>
            </c:numRef>
          </c:xVal>
          <c:yVal>
            <c:numRef>
              <c:f>'lengte en snelheid'!$D$15:$D$31</c:f>
              <c:numCache/>
            </c:numRef>
          </c:yVal>
          <c:smooth val="1"/>
        </c:ser>
        <c:ser>
          <c:idx val="1"/>
          <c:order val="1"/>
          <c:tx>
            <c:v>klassiek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'lengte en snelheid'!$Q$15:$Q$16</c:f>
              <c:numCache/>
            </c:numRef>
          </c:xVal>
          <c:yVal>
            <c:numRef>
              <c:f>'lengte en snelheid'!$R$15:$R$16</c:f>
              <c:numCache/>
            </c:numRef>
          </c:yVal>
          <c:smooth val="1"/>
        </c:ser>
        <c:axId val="41727474"/>
        <c:axId val="40002947"/>
      </c:scatterChart>
      <c:valAx>
        <c:axId val="41727474"/>
        <c:scaling>
          <c:orientation val="minMax"/>
          <c:max val="1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v/c</a:t>
                </a:r>
              </a:p>
            </c:rich>
          </c:tx>
          <c:layout>
            <c:manualLayout>
              <c:xMode val="factor"/>
              <c:yMode val="factor"/>
              <c:x val="-0.00875"/>
              <c:y val="0.1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40002947"/>
        <c:crosses val="autoZero"/>
        <c:crossBetween val="midCat"/>
        <c:dispUnits/>
        <c:majorUnit val="0.1"/>
      </c:valAx>
      <c:valAx>
        <c:axId val="40002947"/>
        <c:scaling>
          <c:orientation val="minMax"/>
          <c:max val="1.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/>
                  <a:t>L/L</a:t>
                </a:r>
                <a:r>
                  <a:rPr lang="en-US" cap="none" sz="975" b="1" i="0" u="none" baseline="-25000"/>
                  <a:t>0</a:t>
                </a:r>
              </a:p>
            </c:rich>
          </c:tx>
          <c:layout>
            <c:manualLayout>
              <c:xMode val="factor"/>
              <c:yMode val="factor"/>
              <c:x val="-0.004"/>
              <c:y val="0.111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" sourceLinked="0"/>
        <c:majorTickMark val="out"/>
        <c:minorTickMark val="out"/>
        <c:tickLblPos val="nextTo"/>
        <c:crossAx val="41727474"/>
        <c:crosses val="autoZero"/>
        <c:crossBetween val="midCat"/>
        <c:dispUnits/>
        <c:majorUnit val="0.5"/>
        <c:minorUnit val="0.1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975" b="1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"/>
          <c:y val="0.027"/>
          <c:w val="0.94325"/>
          <c:h val="0.92575"/>
        </c:manualLayout>
      </c:layout>
      <c:scatterChart>
        <c:scatterStyle val="smooth"/>
        <c:varyColors val="0"/>
        <c:ser>
          <c:idx val="0"/>
          <c:order val="0"/>
          <c:tx>
            <c:v>m-v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'tijd en snelheid'!$C$16:$C$28</c:f>
              <c:numCache/>
            </c:numRef>
          </c:xVal>
          <c:yVal>
            <c:numRef>
              <c:f>'tijd en snelheid'!$D$16:$D$28</c:f>
              <c:numCache/>
            </c:numRef>
          </c:yVal>
          <c:smooth val="1"/>
        </c:ser>
        <c:ser>
          <c:idx val="1"/>
          <c:order val="1"/>
          <c:tx>
            <c:v>klassiek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'tijd en snelheid'!$Q$16:$Q$17</c:f>
              <c:numCache/>
            </c:numRef>
          </c:xVal>
          <c:yVal>
            <c:numRef>
              <c:f>'tijd en snelheid'!$R$16:$R$17</c:f>
              <c:numCache/>
            </c:numRef>
          </c:yVal>
          <c:smooth val="1"/>
        </c:ser>
        <c:axId val="24482204"/>
        <c:axId val="19013245"/>
      </c:scatterChart>
      <c:valAx>
        <c:axId val="24482204"/>
        <c:scaling>
          <c:orientation val="minMax"/>
          <c:max val="1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v/c</a:t>
                </a:r>
              </a:p>
            </c:rich>
          </c:tx>
          <c:layout>
            <c:manualLayout>
              <c:xMode val="factor"/>
              <c:yMode val="factor"/>
              <c:x val="-0.00875"/>
              <c:y val="0.1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19013245"/>
        <c:crosses val="autoZero"/>
        <c:crossBetween val="midCat"/>
        <c:dispUnits/>
        <c:majorUnit val="0.1"/>
      </c:valAx>
      <c:valAx>
        <c:axId val="19013245"/>
        <c:scaling>
          <c:orientation val="minMax"/>
          <c:max val="2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/>
                  <a:t>t/t</a:t>
                </a:r>
                <a:r>
                  <a:rPr lang="en-US" cap="none" sz="1075" b="1" i="0" u="none" baseline="-25000"/>
                  <a:t>0</a:t>
                </a:r>
              </a:p>
            </c:rich>
          </c:tx>
          <c:layout>
            <c:manualLayout>
              <c:xMode val="factor"/>
              <c:yMode val="factor"/>
              <c:x val="-0.004"/>
              <c:y val="0.111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" sourceLinked="0"/>
        <c:majorTickMark val="out"/>
        <c:minorTickMark val="out"/>
        <c:tickLblPos val="nextTo"/>
        <c:crossAx val="24482204"/>
        <c:crosses val="autoZero"/>
        <c:crossBetween val="midCat"/>
        <c:dispUnits/>
        <c:majorUnit val="5"/>
        <c:minorUnit val="1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1075" b="1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75"/>
          <c:y val="0.02725"/>
          <c:w val="0.9385"/>
          <c:h val="0.929"/>
        </c:manualLayout>
      </c:layout>
      <c:scatterChart>
        <c:scatterStyle val="smooth"/>
        <c:varyColors val="0"/>
        <c:ser>
          <c:idx val="0"/>
          <c:order val="0"/>
          <c:tx>
            <c:v>m-v bij v1/c=0,5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'snelheden optellen'!$C$17:$C$33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xVal>
          <c:yVal>
            <c:numRef>
              <c:f>'snelheden optellen'!$D$17:$D$33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klassiek bij v1/c=0,5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'snelheden optellen'!$AA$16:$AA$17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'snelheden optellen'!$AB$16:$AB$17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axId val="36901478"/>
        <c:axId val="63677847"/>
      </c:scatterChart>
      <c:valAx>
        <c:axId val="36901478"/>
        <c:scaling>
          <c:orientation val="minMax"/>
          <c:max val="1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/>
                  <a:t>v</a:t>
                </a:r>
                <a:r>
                  <a:rPr lang="en-US" cap="none" sz="1175" b="1" i="0" u="none" baseline="-25000"/>
                  <a:t>2</a:t>
                </a:r>
                <a:r>
                  <a:rPr lang="en-US" cap="none" sz="1175" b="1" i="0" u="none" baseline="0"/>
                  <a:t>/c</a:t>
                </a:r>
              </a:p>
            </c:rich>
          </c:tx>
          <c:layout>
            <c:manualLayout>
              <c:xMode val="factor"/>
              <c:yMode val="factor"/>
              <c:x val="-0.00875"/>
              <c:y val="0.1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63677847"/>
        <c:crosses val="autoZero"/>
        <c:crossBetween val="midCat"/>
        <c:dispUnits/>
        <c:majorUnit val="0.1"/>
      </c:valAx>
      <c:valAx>
        <c:axId val="63677847"/>
        <c:scaling>
          <c:orientation val="minMax"/>
          <c:max val="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v/c
</a:t>
                </a:r>
              </a:p>
            </c:rich>
          </c:tx>
          <c:layout>
            <c:manualLayout>
              <c:xMode val="factor"/>
              <c:yMode val="factor"/>
              <c:x val="0.02"/>
              <c:y val="0.0997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.0" sourceLinked="0"/>
        <c:majorTickMark val="out"/>
        <c:minorTickMark val="out"/>
        <c:tickLblPos val="nextTo"/>
        <c:crossAx val="36901478"/>
        <c:crosses val="autoZero"/>
        <c:crossBetween val="midCat"/>
        <c:dispUnits/>
        <c:majorUnit val="0.5"/>
        <c:minorUnit val="0.1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1175" b="1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59"/>
        </c:manualLayout>
      </c:layout>
      <c:scatterChart>
        <c:scatterStyle val="smooth"/>
        <c:varyColors val="0"/>
        <c:ser>
          <c:idx val="0"/>
          <c:order val="0"/>
          <c:tx>
            <c:v>Perronspiegel onder</c:v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Simulatie!$V$45:$V$46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Simulatie!$W$45:$W$46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Perronspiegel boven</c:v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Simulatie!$V$48:$V$49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Simulatie!$W$48:$W$49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v>treinspiegel onder</c:v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38100">
                <a:solidFill>
                  <a:srgbClr val="333333"/>
                </a:solidFill>
              </a:ln>
            </c:spPr>
            <c:marker>
              <c:symbol val="none"/>
            </c:marker>
          </c:dPt>
          <c:dPt>
            <c:idx val="1"/>
            <c:spPr>
              <a:ln w="38100">
                <a:solidFill>
                  <a:srgbClr val="333333"/>
                </a:solidFill>
              </a:ln>
            </c:spPr>
            <c:marker>
              <c:symbol val="none"/>
            </c:marker>
          </c:dPt>
          <c:xVal>
            <c:numRef>
              <c:f>Simulatie!$AB$45:$AB$46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Simulatie!$AC$45:$AC$46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3"/>
          <c:order val="3"/>
          <c:tx>
            <c:v>treinspiegel boven</c:v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Simulatie!$AB$48:$AB$49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Simulatie!$AC$48:$AC$49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4"/>
          <c:order val="4"/>
          <c:tx>
            <c:v>perronpuls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Simulatie!$V$55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Simulatie!$W$55</c:f>
              <c:numCache>
                <c:ptCount val="1"/>
                <c:pt idx="0">
                  <c:v>0</c:v>
                </c:pt>
              </c:numCache>
            </c:numRef>
          </c:yVal>
          <c:smooth val="1"/>
        </c:ser>
        <c:ser>
          <c:idx val="5"/>
          <c:order val="5"/>
          <c:tx>
            <c:v>puls in trein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Simulatie!$AB$55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Simulatie!$AC$55</c:f>
              <c:numCache>
                <c:ptCount val="1"/>
                <c:pt idx="0">
                  <c:v>0</c:v>
                </c:pt>
              </c:numCache>
            </c:numRef>
          </c:yVal>
          <c:smooth val="1"/>
        </c:ser>
        <c:ser>
          <c:idx val="6"/>
          <c:order val="6"/>
          <c:tx>
            <c:v>rails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Simulatie!$V$57:$V$61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Simulatie!$W$57:$W$61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1"/>
        </c:ser>
        <c:ser>
          <c:idx val="7"/>
          <c:order val="7"/>
          <c:tx>
            <c:v>trein</c:v>
          </c:tx>
          <c:spPr>
            <a:ln w="381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38100">
                <a:solidFill>
                  <a:srgbClr val="003300"/>
                </a:solidFill>
              </a:ln>
            </c:spPr>
            <c:marker>
              <c:symbol val="circle"/>
              <c:size val="35"/>
              <c:spPr>
                <a:solidFill>
                  <a:srgbClr val="333333"/>
                </a:solidFill>
                <a:ln>
                  <a:solidFill>
                    <a:srgbClr val="333333"/>
                  </a:solidFill>
                </a:ln>
              </c:spPr>
            </c:marker>
          </c:dPt>
          <c:dPt>
            <c:idx val="2"/>
            <c:spPr>
              <a:ln w="38100">
                <a:solidFill>
                  <a:srgbClr val="003300"/>
                </a:solidFill>
              </a:ln>
            </c:spPr>
            <c:marker>
              <c:symbol val="circle"/>
              <c:size val="35"/>
              <c:spPr>
                <a:solidFill>
                  <a:srgbClr val="333333"/>
                </a:solidFill>
                <a:ln>
                  <a:solidFill>
                    <a:srgbClr val="333333"/>
                  </a:solidFill>
                </a:ln>
              </c:spPr>
            </c:marker>
          </c:dPt>
          <c:dPt>
            <c:idx val="3"/>
            <c:spPr>
              <a:ln w="38100">
                <a:solidFill>
                  <a:srgbClr val="003300"/>
                </a:solidFill>
              </a:ln>
            </c:spPr>
            <c:marker>
              <c:symbol val="circle"/>
              <c:size val="35"/>
              <c:spPr>
                <a:solidFill>
                  <a:srgbClr val="333333"/>
                </a:solidFill>
                <a:ln>
                  <a:solidFill>
                    <a:srgbClr val="333333"/>
                  </a:solidFill>
                </a:ln>
              </c:spPr>
            </c:marker>
          </c:dPt>
          <c:dPt>
            <c:idx val="4"/>
            <c:spPr>
              <a:ln w="38100">
                <a:solidFill>
                  <a:srgbClr val="003300"/>
                </a:solidFill>
              </a:ln>
            </c:spPr>
            <c:marker>
              <c:symbol val="circle"/>
              <c:size val="35"/>
              <c:spPr>
                <a:solidFill>
                  <a:srgbClr val="333333"/>
                </a:solidFill>
                <a:ln>
                  <a:solidFill>
                    <a:srgbClr val="333333"/>
                  </a:solidFill>
                </a:ln>
              </c:spPr>
            </c:marker>
          </c:dPt>
          <c:xVal>
            <c:numRef>
              <c:f>Simulatie!$V$65:$V$73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xVal>
          <c:yVal>
            <c:numRef>
              <c:f>Simulatie!$W$65:$W$73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yVal>
          <c:smooth val="1"/>
        </c:ser>
        <c:ser>
          <c:idx val="8"/>
          <c:order val="8"/>
          <c:tx>
            <c:v>Baan treinpuls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Simulatie!$AH$58:$AH$758</c:f>
              <c:numCache>
                <c:ptCount val="7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</c:numCache>
            </c:numRef>
          </c:xVal>
          <c:yVal>
            <c:numRef>
              <c:f>Simulatie!$AI$58:$AI$758</c:f>
              <c:numCache>
                <c:ptCount val="7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</c:numCache>
            </c:numRef>
          </c:yVal>
          <c:smooth val="1"/>
        </c:ser>
        <c:ser>
          <c:idx val="9"/>
          <c:order val="9"/>
          <c:tx>
            <c:v>Baan perronpuls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Simulatie!$V$75:$V$76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Simulatie!$W$75:$W$76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10"/>
          <c:order val="10"/>
          <c:tx>
            <c:v>Bewegende klok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Simulatie!$V$93:$V$94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Simulatie!$W$93:$W$94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11"/>
          <c:order val="11"/>
          <c:tx>
            <c:v>y-as bewegende klok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Simulatie!$V$96:$V$97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Simulatie!$W$96:$W$97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12"/>
          <c:order val="12"/>
          <c:tx>
            <c:v>x-as bewegende klok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Simulatie!$V$98:$V$99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Simulatie!$W$98:$W$99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ser>
          <c:idx val="13"/>
          <c:order val="13"/>
          <c:tx>
            <c:v>Logo</c:v>
          </c:tx>
          <c:spPr>
            <a:ln w="381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Simulatie!$V$105:$V$117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xVal>
          <c:yVal>
            <c:numRef>
              <c:f>Simulatie!$W$105:$W$117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yVal>
          <c:smooth val="1"/>
        </c:ser>
        <c:ser>
          <c:idx val="14"/>
          <c:order val="14"/>
          <c:tx>
            <c:v>Raam</c:v>
          </c:tx>
          <c:spPr>
            <a:ln w="381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Simulatie!$V$123:$V$127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Simulatie!$W$123:$W$127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1"/>
        </c:ser>
        <c:ser>
          <c:idx val="15"/>
          <c:order val="15"/>
          <c:tx>
            <c:v>Zwaaiarm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25400">
                <a:solidFill>
                  <a:srgbClr val="FF0000"/>
                </a:solidFill>
              </a:ln>
            </c:spPr>
            <c:marker>
              <c:symbol val="circle"/>
              <c:size val="5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xVal>
            <c:numRef>
              <c:f>Simulatie!$V$136:$V$137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Simulatie!$W$136:$W$137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</c:ser>
        <c:axId val="36229712"/>
        <c:axId val="57631953"/>
      </c:scatterChart>
      <c:valAx>
        <c:axId val="36229712"/>
        <c:scaling>
          <c:orientation val="minMax"/>
          <c:max val="20"/>
          <c:min val="0"/>
        </c:scaling>
        <c:axPos val="b"/>
        <c:delete val="1"/>
        <c:majorTickMark val="out"/>
        <c:minorTickMark val="none"/>
        <c:tickLblPos val="nextTo"/>
        <c:crossAx val="57631953"/>
        <c:crosses val="autoZero"/>
        <c:crossBetween val="midCat"/>
        <c:dispUnits/>
      </c:valAx>
      <c:valAx>
        <c:axId val="57631953"/>
        <c:scaling>
          <c:orientation val="minMax"/>
          <c:max val="0.5"/>
          <c:min val="-0.2"/>
        </c:scaling>
        <c:axPos val="l"/>
        <c:delete val="1"/>
        <c:majorTickMark val="out"/>
        <c:minorTickMark val="none"/>
        <c:tickLblPos val="nextTo"/>
        <c:crossAx val="36229712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800" b="1" i="0" u="none" baseline="0">
          <a:solidFill>
            <a:srgbClr val="969696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975"/>
          <c:w val="0.56725"/>
          <c:h val="0.56725"/>
        </c:manualLayout>
      </c:layout>
      <c:scatterChart>
        <c:scatterStyle val="line"/>
        <c:varyColors val="0"/>
        <c:ser>
          <c:idx val="0"/>
          <c:order val="0"/>
          <c:tx>
            <c:v>wijzer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Simulatie!$V$83:$V$84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Simulatie!$W$83:$W$84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</c:ser>
        <c:axId val="48925530"/>
        <c:axId val="37676587"/>
      </c:scatterChart>
      <c:valAx>
        <c:axId val="48925530"/>
        <c:scaling>
          <c:orientation val="minMax"/>
          <c:max val="0.1"/>
          <c:min val="-0.1"/>
        </c:scaling>
        <c:axPos val="b"/>
        <c:delete val="0"/>
        <c:numFmt formatCode="General" sourceLinked="1"/>
        <c:majorTickMark val="none"/>
        <c:minorTickMark val="none"/>
        <c:tickLblPos val="none"/>
        <c:crossAx val="37676587"/>
        <c:crosses val="autoZero"/>
        <c:crossBetween val="midCat"/>
        <c:dispUnits/>
      </c:valAx>
      <c:valAx>
        <c:axId val="37676587"/>
        <c:scaling>
          <c:orientation val="minMax"/>
          <c:max val="0.1"/>
          <c:min val="-0.1"/>
        </c:scaling>
        <c:axPos val="l"/>
        <c:delete val="0"/>
        <c:numFmt formatCode="General" sourceLinked="1"/>
        <c:majorTickMark val="none"/>
        <c:minorTickMark val="none"/>
        <c:tickLblPos val="none"/>
        <c:crossAx val="48925530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7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9.emf" /><Relationship Id="rId3" Type="http://schemas.openxmlformats.org/officeDocument/2006/relationships/image" Target="../media/image8.emf" /><Relationship Id="rId4" Type="http://schemas.openxmlformats.org/officeDocument/2006/relationships/image" Target="../media/image10.emf" /><Relationship Id="rId5" Type="http://schemas.openxmlformats.org/officeDocument/2006/relationships/chart" Target="/xl/charts/chart6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47625</xdr:colOff>
      <xdr:row>4</xdr:row>
      <xdr:rowOff>133350</xdr:rowOff>
    </xdr:from>
    <xdr:to>
      <xdr:col>11</xdr:col>
      <xdr:colOff>190500</xdr:colOff>
      <xdr:row>12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667375" y="914400"/>
          <a:ext cx="136207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219075</xdr:colOff>
      <xdr:row>12</xdr:row>
      <xdr:rowOff>190500</xdr:rowOff>
    </xdr:from>
    <xdr:to>
      <xdr:col>11</xdr:col>
      <xdr:colOff>66675</xdr:colOff>
      <xdr:row>31</xdr:row>
      <xdr:rowOff>9525</xdr:rowOff>
    </xdr:to>
    <xdr:graphicFrame>
      <xdr:nvGraphicFramePr>
        <xdr:cNvPr id="1" name="Chart 2"/>
        <xdr:cNvGraphicFramePr/>
      </xdr:nvGraphicFramePr>
      <xdr:xfrm>
        <a:off x="2600325" y="3514725"/>
        <a:ext cx="4114800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114300</xdr:colOff>
      <xdr:row>13</xdr:row>
      <xdr:rowOff>0</xdr:rowOff>
    </xdr:from>
    <xdr:to>
      <xdr:col>11</xdr:col>
      <xdr:colOff>476250</xdr:colOff>
      <xdr:row>31</xdr:row>
      <xdr:rowOff>19050</xdr:rowOff>
    </xdr:to>
    <xdr:graphicFrame>
      <xdr:nvGraphicFramePr>
        <xdr:cNvPr id="1" name="Chart 1"/>
        <xdr:cNvGraphicFramePr/>
      </xdr:nvGraphicFramePr>
      <xdr:xfrm>
        <a:off x="2486025" y="3162300"/>
        <a:ext cx="4581525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85725</xdr:colOff>
      <xdr:row>13</xdr:row>
      <xdr:rowOff>180975</xdr:rowOff>
    </xdr:from>
    <xdr:to>
      <xdr:col>12</xdr:col>
      <xdr:colOff>257175</xdr:colOff>
      <xdr:row>31</xdr:row>
      <xdr:rowOff>190500</xdr:rowOff>
    </xdr:to>
    <xdr:graphicFrame>
      <xdr:nvGraphicFramePr>
        <xdr:cNvPr id="1" name="Chart 1"/>
        <xdr:cNvGraphicFramePr/>
      </xdr:nvGraphicFramePr>
      <xdr:xfrm>
        <a:off x="2628900" y="3695700"/>
        <a:ext cx="5000625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15</xdr:row>
      <xdr:rowOff>38100</xdr:rowOff>
    </xdr:from>
    <xdr:to>
      <xdr:col>10</xdr:col>
      <xdr:colOff>200025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3800475" y="3971925"/>
        <a:ext cx="42672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4</xdr:col>
      <xdr:colOff>9525</xdr:colOff>
      <xdr:row>14</xdr:row>
      <xdr:rowOff>0</xdr:rowOff>
    </xdr:from>
    <xdr:to>
      <xdr:col>5</xdr:col>
      <xdr:colOff>200025</xdr:colOff>
      <xdr:row>14</xdr:row>
      <xdr:rowOff>247650</xdr:rowOff>
    </xdr:to>
    <xdr:pic>
      <xdr:nvPicPr>
        <xdr:cNvPr id="2" name="ScrollBar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71900" y="3676650"/>
          <a:ext cx="9810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400050</xdr:colOff>
      <xdr:row>9</xdr:row>
      <xdr:rowOff>104775</xdr:rowOff>
    </xdr:from>
    <xdr:to>
      <xdr:col>12</xdr:col>
      <xdr:colOff>57150</xdr:colOff>
      <xdr:row>17</xdr:row>
      <xdr:rowOff>57150</xdr:rowOff>
    </xdr:to>
    <xdr:grpSp>
      <xdr:nvGrpSpPr>
        <xdr:cNvPr id="1" name="Group 49"/>
        <xdr:cNvGrpSpPr>
          <a:grpSpLocks/>
        </xdr:cNvGrpSpPr>
      </xdr:nvGrpSpPr>
      <xdr:grpSpPr>
        <a:xfrm>
          <a:off x="4048125" y="1943100"/>
          <a:ext cx="3314700" cy="1552575"/>
          <a:chOff x="425" y="214"/>
          <a:chExt cx="348" cy="163"/>
        </a:xfrm>
        <a:solidFill>
          <a:srgbClr val="FFFFFF"/>
        </a:solidFill>
      </xdr:grpSpPr>
      <xdr:grpSp>
        <xdr:nvGrpSpPr>
          <xdr:cNvPr id="2" name="Group 43"/>
          <xdr:cNvGrpSpPr>
            <a:grpSpLocks/>
          </xdr:cNvGrpSpPr>
        </xdr:nvGrpSpPr>
        <xdr:grpSpPr>
          <a:xfrm>
            <a:off x="425" y="214"/>
            <a:ext cx="348" cy="163"/>
            <a:chOff x="446" y="206"/>
            <a:chExt cx="348" cy="163"/>
          </a:xfrm>
          <a:solidFill>
            <a:srgbClr val="FFFFFF"/>
          </a:solidFill>
        </xdr:grpSpPr>
        <xdr:sp>
          <xdr:nvSpPr>
            <xdr:cNvPr id="3" name="AutoShape 27"/>
            <xdr:cNvSpPr>
              <a:spLocks/>
            </xdr:cNvSpPr>
          </xdr:nvSpPr>
          <xdr:spPr>
            <a:xfrm>
              <a:off x="485" y="237"/>
              <a:ext cx="108" cy="63"/>
            </a:xfrm>
            <a:custGeom>
              <a:pathLst>
                <a:path h="66" w="108">
                  <a:moveTo>
                    <a:pt x="0" y="66"/>
                  </a:moveTo>
                  <a:lnTo>
                    <a:pt x="108" y="66"/>
                  </a:lnTo>
                  <a:lnTo>
                    <a:pt x="108" y="0"/>
                  </a:lnTo>
                </a:path>
              </a:pathLst>
            </a:custGeom>
            <a:noFill/>
            <a:ln w="9525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grpSp>
          <xdr:nvGrpSpPr>
            <xdr:cNvPr id="4" name="Group 42"/>
            <xdr:cNvGrpSpPr>
              <a:grpSpLocks/>
            </xdr:cNvGrpSpPr>
          </xdr:nvGrpSpPr>
          <xdr:grpSpPr>
            <a:xfrm>
              <a:off x="446" y="206"/>
              <a:ext cx="348" cy="163"/>
              <a:chOff x="446" y="206"/>
              <a:chExt cx="348" cy="163"/>
            </a:xfrm>
            <a:solidFill>
              <a:srgbClr val="FFFFFF"/>
            </a:solidFill>
          </xdr:grpSpPr>
          <xdr:grpSp>
            <xdr:nvGrpSpPr>
              <xdr:cNvPr id="5" name="Group 40"/>
              <xdr:cNvGrpSpPr>
                <a:grpSpLocks/>
              </xdr:cNvGrpSpPr>
            </xdr:nvGrpSpPr>
            <xdr:grpSpPr>
              <a:xfrm>
                <a:off x="446" y="233"/>
                <a:ext cx="348" cy="79"/>
                <a:chOff x="568" y="232"/>
                <a:chExt cx="348" cy="83"/>
              </a:xfrm>
              <a:solidFill>
                <a:srgbClr val="FFFFFF"/>
              </a:solidFill>
            </xdr:grpSpPr>
            <xdr:grpSp>
              <xdr:nvGrpSpPr>
                <xdr:cNvPr id="6" name="Group 15"/>
                <xdr:cNvGrpSpPr>
                  <a:grpSpLocks/>
                </xdr:cNvGrpSpPr>
              </xdr:nvGrpSpPr>
              <xdr:grpSpPr>
                <a:xfrm>
                  <a:off x="656" y="232"/>
                  <a:ext cx="128" cy="9"/>
                  <a:chOff x="147" y="81"/>
                  <a:chExt cx="128" cy="9"/>
                </a:xfrm>
                <a:solidFill>
                  <a:srgbClr val="FFFFFF"/>
                </a:solidFill>
              </xdr:grpSpPr>
              <xdr:sp>
                <xdr:nvSpPr>
                  <xdr:cNvPr id="7" name="Rectangle 16"/>
                  <xdr:cNvSpPr>
                    <a:spLocks/>
                  </xdr:cNvSpPr>
                </xdr:nvSpPr>
                <xdr:spPr>
                  <a:xfrm>
                    <a:off x="147" y="81"/>
                    <a:ext cx="128" cy="8"/>
                  </a:xfrm>
                  <a:prstGeom prst="rect">
                    <a:avLst/>
                  </a:prstGeom>
                  <a:pattFill prst="ltUpDiag">
                    <a:fgClr>
                      <a:srgbClr val="000000"/>
                    </a:fgClr>
                    <a:bgClr>
                      <a:srgbClr val="FFFFFF"/>
                    </a:bgClr>
                  </a:pattFill>
                  <a:ln w="9525" cmpd="sng">
                    <a:noFill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8" name="AutoShape 17"/>
                  <xdr:cNvSpPr>
                    <a:spLocks/>
                  </xdr:cNvSpPr>
                </xdr:nvSpPr>
                <xdr:spPr>
                  <a:xfrm>
                    <a:off x="148" y="89"/>
                    <a:ext cx="127" cy="1"/>
                  </a:xfrm>
                  <a:custGeom>
                    <a:pathLst>
                      <a:path h="1" w="127">
                        <a:moveTo>
                          <a:pt x="0" y="0"/>
                        </a:moveTo>
                        <a:lnTo>
                          <a:pt x="127" y="0"/>
                        </a:lnTo>
                      </a:path>
                    </a:pathLst>
                  </a:custGeom>
                  <a:noFill/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</xdr:grpSp>
            <xdr:grpSp>
              <xdr:nvGrpSpPr>
                <xdr:cNvPr id="9" name="Group 18"/>
                <xdr:cNvGrpSpPr>
                  <a:grpSpLocks/>
                </xdr:cNvGrpSpPr>
              </xdr:nvGrpSpPr>
              <xdr:grpSpPr>
                <a:xfrm flipV="1">
                  <a:off x="568" y="305"/>
                  <a:ext cx="128" cy="9"/>
                  <a:chOff x="147" y="81"/>
                  <a:chExt cx="128" cy="9"/>
                </a:xfrm>
                <a:solidFill>
                  <a:srgbClr val="FFFFFF"/>
                </a:solidFill>
              </xdr:grpSpPr>
              <xdr:sp>
                <xdr:nvSpPr>
                  <xdr:cNvPr id="10" name="Rectangle 19"/>
                  <xdr:cNvSpPr>
                    <a:spLocks/>
                  </xdr:cNvSpPr>
                </xdr:nvSpPr>
                <xdr:spPr>
                  <a:xfrm>
                    <a:off x="147" y="81"/>
                    <a:ext cx="128" cy="8"/>
                  </a:xfrm>
                  <a:prstGeom prst="rect">
                    <a:avLst/>
                  </a:prstGeom>
                  <a:pattFill prst="ltUpDiag">
                    <a:fgClr>
                      <a:srgbClr val="000000"/>
                    </a:fgClr>
                    <a:bgClr>
                      <a:srgbClr val="FFFFFF"/>
                    </a:bgClr>
                  </a:pattFill>
                  <a:ln w="9525" cmpd="sng">
                    <a:noFill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11" name="AutoShape 20"/>
                  <xdr:cNvSpPr>
                    <a:spLocks/>
                  </xdr:cNvSpPr>
                </xdr:nvSpPr>
                <xdr:spPr>
                  <a:xfrm>
                    <a:off x="148" y="89"/>
                    <a:ext cx="127" cy="1"/>
                  </a:xfrm>
                  <a:custGeom>
                    <a:pathLst>
                      <a:path h="1" w="127">
                        <a:moveTo>
                          <a:pt x="0" y="0"/>
                        </a:moveTo>
                        <a:lnTo>
                          <a:pt x="127" y="0"/>
                        </a:lnTo>
                      </a:path>
                    </a:pathLst>
                  </a:custGeom>
                  <a:noFill/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</xdr:grpSp>
            <xdr:sp>
              <xdr:nvSpPr>
                <xdr:cNvPr id="12" name="AutoShape 22"/>
                <xdr:cNvSpPr>
                  <a:spLocks/>
                </xdr:cNvSpPr>
              </xdr:nvSpPr>
              <xdr:spPr>
                <a:xfrm>
                  <a:off x="721" y="241"/>
                  <a:ext cx="111" cy="65"/>
                </a:xfrm>
                <a:custGeom>
                  <a:pathLst>
                    <a:path h="65" w="111">
                      <a:moveTo>
                        <a:pt x="0" y="0"/>
                      </a:moveTo>
                      <a:lnTo>
                        <a:pt x="111" y="65"/>
                      </a:lnTo>
                    </a:path>
                  </a:pathLst>
                </a:custGeom>
                <a:noFill/>
                <a:ln w="9525" cmpd="sng">
                  <a:solidFill>
                    <a:srgbClr val="FF0000"/>
                  </a:solidFill>
                  <a:headEnd type="none"/>
                  <a:tailEnd type="triangl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  <xdr:grpSp>
              <xdr:nvGrpSpPr>
                <xdr:cNvPr id="13" name="Group 23"/>
                <xdr:cNvGrpSpPr>
                  <a:grpSpLocks/>
                </xdr:cNvGrpSpPr>
              </xdr:nvGrpSpPr>
              <xdr:grpSpPr>
                <a:xfrm flipV="1">
                  <a:off x="788" y="306"/>
                  <a:ext cx="128" cy="9"/>
                  <a:chOff x="147" y="81"/>
                  <a:chExt cx="128" cy="9"/>
                </a:xfrm>
                <a:solidFill>
                  <a:srgbClr val="FFFFFF"/>
                </a:solidFill>
              </xdr:grpSpPr>
              <xdr:sp>
                <xdr:nvSpPr>
                  <xdr:cNvPr id="14" name="Rectangle 24"/>
                  <xdr:cNvSpPr>
                    <a:spLocks/>
                  </xdr:cNvSpPr>
                </xdr:nvSpPr>
                <xdr:spPr>
                  <a:xfrm>
                    <a:off x="147" y="81"/>
                    <a:ext cx="128" cy="8"/>
                  </a:xfrm>
                  <a:prstGeom prst="rect">
                    <a:avLst/>
                  </a:prstGeom>
                  <a:pattFill prst="ltUpDiag">
                    <a:fgClr>
                      <a:srgbClr val="000000"/>
                    </a:fgClr>
                    <a:bgClr>
                      <a:srgbClr val="FFFFFF"/>
                    </a:bgClr>
                  </a:pattFill>
                  <a:ln w="9525" cmpd="sng">
                    <a:noFill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15" name="AutoShape 25"/>
                  <xdr:cNvSpPr>
                    <a:spLocks/>
                  </xdr:cNvSpPr>
                </xdr:nvSpPr>
                <xdr:spPr>
                  <a:xfrm>
                    <a:off x="148" y="89"/>
                    <a:ext cx="127" cy="1"/>
                  </a:xfrm>
                  <a:custGeom>
                    <a:pathLst>
                      <a:path h="1" w="127">
                        <a:moveTo>
                          <a:pt x="0" y="0"/>
                        </a:moveTo>
                        <a:lnTo>
                          <a:pt x="127" y="0"/>
                        </a:lnTo>
                      </a:path>
                    </a:pathLst>
                  </a:custGeom>
                  <a:noFill/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</xdr:grpSp>
            <xdr:sp>
              <xdr:nvSpPr>
                <xdr:cNvPr id="16" name="AutoShape 26"/>
                <xdr:cNvSpPr>
                  <a:spLocks/>
                </xdr:cNvSpPr>
              </xdr:nvSpPr>
              <xdr:spPr>
                <a:xfrm>
                  <a:off x="605" y="240"/>
                  <a:ext cx="109" cy="64"/>
                </a:xfrm>
                <a:custGeom>
                  <a:pathLst>
                    <a:path h="64" w="109">
                      <a:moveTo>
                        <a:pt x="0" y="64"/>
                      </a:moveTo>
                      <a:lnTo>
                        <a:pt x="109" y="0"/>
                      </a:lnTo>
                    </a:path>
                  </a:pathLst>
                </a:custGeom>
                <a:noFill/>
                <a:ln w="9525" cmpd="sng">
                  <a:solidFill>
                    <a:srgbClr val="FF0000"/>
                  </a:solidFill>
                  <a:headEnd type="none"/>
                  <a:tailEnd type="triangl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Arial"/>
                      <a:ea typeface="Arial"/>
                      <a:cs typeface="Arial"/>
                    </a:rPr>
                    <a:t/>
                  </a:r>
                </a:p>
              </xdr:txBody>
            </xdr:sp>
          </xdr:grpSp>
          <xdr:sp>
            <xdr:nvSpPr>
              <xdr:cNvPr id="17" name="TextBox 30"/>
              <xdr:cNvSpPr txBox="1">
                <a:spLocks noChangeArrowheads="1"/>
              </xdr:cNvSpPr>
            </xdr:nvSpPr>
            <xdr:spPr>
              <a:xfrm>
                <a:off x="518" y="310"/>
                <a:ext cx="31" cy="23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sz="1200" b="1" i="0" u="none" baseline="0"/>
                  <a:t>1</a:t>
                </a:r>
              </a:p>
            </xdr:txBody>
          </xdr:sp>
          <xdr:sp>
            <xdr:nvSpPr>
              <xdr:cNvPr id="18" name="TextBox 31"/>
              <xdr:cNvSpPr txBox="1">
                <a:spLocks noChangeArrowheads="1"/>
              </xdr:cNvSpPr>
            </xdr:nvSpPr>
            <xdr:spPr>
              <a:xfrm>
                <a:off x="622" y="210"/>
                <a:ext cx="19" cy="25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sz="1200" b="1" i="0" u="none" baseline="0"/>
                  <a:t>2</a:t>
                </a:r>
              </a:p>
            </xdr:txBody>
          </xdr:sp>
          <xdr:sp>
            <xdr:nvSpPr>
              <xdr:cNvPr id="19" name="TextBox 32"/>
              <xdr:cNvSpPr txBox="1">
                <a:spLocks noChangeArrowheads="1"/>
              </xdr:cNvSpPr>
            </xdr:nvSpPr>
            <xdr:spPr>
              <a:xfrm>
                <a:off x="714" y="308"/>
                <a:ext cx="31" cy="23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sz="1200" b="1" i="0" u="none" baseline="0"/>
                  <a:t>3</a:t>
                </a:r>
              </a:p>
            </xdr:txBody>
          </xdr:sp>
          <xdr:sp>
            <xdr:nvSpPr>
              <xdr:cNvPr id="20" name="TextBox 33"/>
              <xdr:cNvSpPr txBox="1">
                <a:spLocks noChangeArrowheads="1"/>
              </xdr:cNvSpPr>
            </xdr:nvSpPr>
            <xdr:spPr>
              <a:xfrm>
                <a:off x="465" y="312"/>
                <a:ext cx="31" cy="23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sz="1200" b="1" i="0" u="none" baseline="0"/>
                  <a:t>A</a:t>
                </a:r>
              </a:p>
            </xdr:txBody>
          </xdr:sp>
          <xdr:sp>
            <xdr:nvSpPr>
              <xdr:cNvPr id="21" name="TextBox 34"/>
              <xdr:cNvSpPr txBox="1">
                <a:spLocks noChangeArrowheads="1"/>
              </xdr:cNvSpPr>
            </xdr:nvSpPr>
            <xdr:spPr>
              <a:xfrm>
                <a:off x="584" y="206"/>
                <a:ext cx="21" cy="27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sz="1200" b="1" i="0" u="none" baseline="0"/>
                  <a:t>C</a:t>
                </a:r>
              </a:p>
            </xdr:txBody>
          </xdr:sp>
          <xdr:sp>
            <xdr:nvSpPr>
              <xdr:cNvPr id="22" name="TextBox 35"/>
              <xdr:cNvSpPr txBox="1">
                <a:spLocks noChangeArrowheads="1"/>
              </xdr:cNvSpPr>
            </xdr:nvSpPr>
            <xdr:spPr>
              <a:xfrm>
                <a:off x="579" y="311"/>
                <a:ext cx="31" cy="23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sz="1200" b="1" i="0" u="none" baseline="0"/>
                  <a:t>B</a:t>
                </a:r>
              </a:p>
            </xdr:txBody>
          </xdr:sp>
          <xdr:sp>
            <xdr:nvSpPr>
              <xdr:cNvPr id="23" name="Rectangle 37"/>
              <xdr:cNvSpPr>
                <a:spLocks/>
              </xdr:cNvSpPr>
            </xdr:nvSpPr>
            <xdr:spPr>
              <a:xfrm>
                <a:off x="609" y="339"/>
                <a:ext cx="34" cy="3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sz="1200" b="1" i="0" u="none" baseline="0">
                    <a:solidFill>
                      <a:srgbClr val="339966"/>
                    </a:solidFill>
                  </a:rPr>
                  <a:t>W</a:t>
                </a:r>
              </a:p>
            </xdr:txBody>
          </xdr:sp>
        </xdr:grpSp>
      </xdr:grpSp>
      <xdr:sp>
        <xdr:nvSpPr>
          <xdr:cNvPr id="24" name="TextBox 44"/>
          <xdr:cNvSpPr txBox="1">
            <a:spLocks noChangeArrowheads="1"/>
          </xdr:cNvSpPr>
        </xdr:nvSpPr>
        <xdr:spPr>
          <a:xfrm>
            <a:off x="572" y="270"/>
            <a:ext cx="28" cy="3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solidFill>
                  <a:srgbClr val="339966"/>
                </a:solidFill>
              </a:rPr>
              <a:t>d</a:t>
            </a:r>
          </a:p>
        </xdr:txBody>
      </xdr:sp>
    </xdr:grpSp>
    <xdr:clientData/>
  </xdr:twoCellAnchor>
  <xdr:twoCellAnchor>
    <xdr:from>
      <xdr:col>1</xdr:col>
      <xdr:colOff>123825</xdr:colOff>
      <xdr:row>9</xdr:row>
      <xdr:rowOff>114300</xdr:rowOff>
    </xdr:from>
    <xdr:to>
      <xdr:col>3</xdr:col>
      <xdr:colOff>85725</xdr:colOff>
      <xdr:row>15</xdr:row>
      <xdr:rowOff>95250</xdr:rowOff>
    </xdr:to>
    <xdr:grpSp>
      <xdr:nvGrpSpPr>
        <xdr:cNvPr id="25" name="Group 48"/>
        <xdr:cNvGrpSpPr>
          <a:grpSpLocks/>
        </xdr:cNvGrpSpPr>
      </xdr:nvGrpSpPr>
      <xdr:grpSpPr>
        <a:xfrm>
          <a:off x="561975" y="1952625"/>
          <a:ext cx="1343025" cy="1181100"/>
          <a:chOff x="59" y="215"/>
          <a:chExt cx="141" cy="124"/>
        </a:xfrm>
        <a:solidFill>
          <a:srgbClr val="FFFFFF"/>
        </a:solidFill>
      </xdr:grpSpPr>
      <xdr:grpSp>
        <xdr:nvGrpSpPr>
          <xdr:cNvPr id="26" name="Group 39"/>
          <xdr:cNvGrpSpPr>
            <a:grpSpLocks/>
          </xdr:cNvGrpSpPr>
        </xdr:nvGrpSpPr>
        <xdr:grpSpPr>
          <a:xfrm>
            <a:off x="68" y="215"/>
            <a:ext cx="132" cy="124"/>
            <a:chOff x="147" y="205"/>
            <a:chExt cx="132" cy="132"/>
          </a:xfrm>
          <a:solidFill>
            <a:srgbClr val="FFFFFF"/>
          </a:solidFill>
        </xdr:grpSpPr>
        <xdr:grpSp>
          <xdr:nvGrpSpPr>
            <xdr:cNvPr id="27" name="Group 12"/>
            <xdr:cNvGrpSpPr>
              <a:grpSpLocks/>
            </xdr:cNvGrpSpPr>
          </xdr:nvGrpSpPr>
          <xdr:grpSpPr>
            <a:xfrm>
              <a:off x="147" y="232"/>
              <a:ext cx="128" cy="82"/>
              <a:chOff x="147" y="81"/>
              <a:chExt cx="128" cy="82"/>
            </a:xfrm>
            <a:solidFill>
              <a:srgbClr val="FFFFFF"/>
            </a:solidFill>
          </xdr:grpSpPr>
          <xdr:grpSp>
            <xdr:nvGrpSpPr>
              <xdr:cNvPr id="28" name="Group 9"/>
              <xdr:cNvGrpSpPr>
                <a:grpSpLocks/>
              </xdr:cNvGrpSpPr>
            </xdr:nvGrpSpPr>
            <xdr:grpSpPr>
              <a:xfrm>
                <a:off x="147" y="81"/>
                <a:ext cx="128" cy="82"/>
                <a:chOff x="147" y="81"/>
                <a:chExt cx="128" cy="82"/>
              </a:xfrm>
              <a:solidFill>
                <a:srgbClr val="FFFFFF"/>
              </a:solidFill>
            </xdr:grpSpPr>
            <xdr:grpSp>
              <xdr:nvGrpSpPr>
                <xdr:cNvPr id="29" name="Group 5"/>
                <xdr:cNvGrpSpPr>
                  <a:grpSpLocks/>
                </xdr:cNvGrpSpPr>
              </xdr:nvGrpSpPr>
              <xdr:grpSpPr>
                <a:xfrm>
                  <a:off x="147" y="81"/>
                  <a:ext cx="128" cy="9"/>
                  <a:chOff x="147" y="81"/>
                  <a:chExt cx="128" cy="9"/>
                </a:xfrm>
                <a:solidFill>
                  <a:srgbClr val="FFFFFF"/>
                </a:solidFill>
              </xdr:grpSpPr>
              <xdr:sp>
                <xdr:nvSpPr>
                  <xdr:cNvPr id="30" name="Rectangle 2"/>
                  <xdr:cNvSpPr>
                    <a:spLocks/>
                  </xdr:cNvSpPr>
                </xdr:nvSpPr>
                <xdr:spPr>
                  <a:xfrm>
                    <a:off x="147" y="81"/>
                    <a:ext cx="128" cy="8"/>
                  </a:xfrm>
                  <a:prstGeom prst="rect">
                    <a:avLst/>
                  </a:prstGeom>
                  <a:pattFill prst="ltUpDiag">
                    <a:fgClr>
                      <a:srgbClr val="000000"/>
                    </a:fgClr>
                    <a:bgClr>
                      <a:srgbClr val="FFFFFF"/>
                    </a:bgClr>
                  </a:pattFill>
                  <a:ln w="9525" cmpd="sng">
                    <a:noFill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31" name="AutoShape 3"/>
                  <xdr:cNvSpPr>
                    <a:spLocks/>
                  </xdr:cNvSpPr>
                </xdr:nvSpPr>
                <xdr:spPr>
                  <a:xfrm>
                    <a:off x="148" y="89"/>
                    <a:ext cx="127" cy="1"/>
                  </a:xfrm>
                  <a:custGeom>
                    <a:pathLst>
                      <a:path h="1" w="127">
                        <a:moveTo>
                          <a:pt x="0" y="0"/>
                        </a:moveTo>
                        <a:lnTo>
                          <a:pt x="127" y="0"/>
                        </a:lnTo>
                      </a:path>
                    </a:pathLst>
                  </a:custGeom>
                  <a:noFill/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</xdr:grpSp>
            <xdr:grpSp>
              <xdr:nvGrpSpPr>
                <xdr:cNvPr id="32" name="Group 6"/>
                <xdr:cNvGrpSpPr>
                  <a:grpSpLocks/>
                </xdr:cNvGrpSpPr>
              </xdr:nvGrpSpPr>
              <xdr:grpSpPr>
                <a:xfrm flipV="1">
                  <a:off x="147" y="154"/>
                  <a:ext cx="128" cy="9"/>
                  <a:chOff x="147" y="81"/>
                  <a:chExt cx="128" cy="9"/>
                </a:xfrm>
                <a:solidFill>
                  <a:srgbClr val="FFFFFF"/>
                </a:solidFill>
              </xdr:grpSpPr>
              <xdr:sp>
                <xdr:nvSpPr>
                  <xdr:cNvPr id="33" name="Rectangle 7"/>
                  <xdr:cNvSpPr>
                    <a:spLocks/>
                  </xdr:cNvSpPr>
                </xdr:nvSpPr>
                <xdr:spPr>
                  <a:xfrm>
                    <a:off x="147" y="81"/>
                    <a:ext cx="128" cy="8"/>
                  </a:xfrm>
                  <a:prstGeom prst="rect">
                    <a:avLst/>
                  </a:prstGeom>
                  <a:pattFill prst="ltUpDiag">
                    <a:fgClr>
                      <a:srgbClr val="000000"/>
                    </a:fgClr>
                    <a:bgClr>
                      <a:srgbClr val="FFFFFF"/>
                    </a:bgClr>
                  </a:pattFill>
                  <a:ln w="9525" cmpd="sng">
                    <a:noFill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  <xdr:sp>
                <xdr:nvSpPr>
                  <xdr:cNvPr id="34" name="AutoShape 8"/>
                  <xdr:cNvSpPr>
                    <a:spLocks/>
                  </xdr:cNvSpPr>
                </xdr:nvSpPr>
                <xdr:spPr>
                  <a:xfrm>
                    <a:off x="148" y="89"/>
                    <a:ext cx="127" cy="1"/>
                  </a:xfrm>
                  <a:custGeom>
                    <a:pathLst>
                      <a:path h="1" w="127">
                        <a:moveTo>
                          <a:pt x="0" y="0"/>
                        </a:moveTo>
                        <a:lnTo>
                          <a:pt x="127" y="0"/>
                        </a:lnTo>
                      </a:path>
                    </a:pathLst>
                  </a:custGeom>
                  <a:noFill/>
                  <a:ln w="9525" cmpd="sng">
                    <a:solidFill>
                      <a:srgbClr val="000000"/>
                    </a:solidFill>
                    <a:headEnd type="none"/>
                    <a:tailEnd type="none"/>
                  </a:ln>
                </xdr:spPr>
                <xdr:txBody>
                  <a:bodyPr vertOverflow="clip" wrap="square"/>
                  <a:p>
                    <a:pPr algn="l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xdr:txBody>
              </xdr:sp>
            </xdr:grpSp>
          </xdr:grpSp>
          <xdr:sp>
            <xdr:nvSpPr>
              <xdr:cNvPr id="35" name="Line 10"/>
              <xdr:cNvSpPr>
                <a:spLocks/>
              </xdr:cNvSpPr>
            </xdr:nvSpPr>
            <xdr:spPr>
              <a:xfrm flipV="1">
                <a:off x="182" y="100"/>
                <a:ext cx="0" cy="55"/>
              </a:xfrm>
              <a:prstGeom prst="line">
                <a:avLst/>
              </a:prstGeom>
              <a:noFill/>
              <a:ln w="9525" cmpd="sng">
                <a:solidFill>
                  <a:srgbClr val="FF0000"/>
                </a:solidFill>
                <a:headEnd type="none"/>
                <a:tailEnd type="triangl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6" name="Line 11"/>
              <xdr:cNvSpPr>
                <a:spLocks/>
              </xdr:cNvSpPr>
            </xdr:nvSpPr>
            <xdr:spPr>
              <a:xfrm>
                <a:off x="225" y="89"/>
                <a:ext cx="0" cy="55"/>
              </a:xfrm>
              <a:prstGeom prst="line">
                <a:avLst/>
              </a:prstGeom>
              <a:noFill/>
              <a:ln w="9525" cmpd="sng">
                <a:solidFill>
                  <a:srgbClr val="FF0000"/>
                </a:solidFill>
                <a:headEnd type="none"/>
                <a:tailEnd type="triangl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sp>
          <xdr:nvSpPr>
            <xdr:cNvPr id="37" name="TextBox 28"/>
            <xdr:cNvSpPr txBox="1">
              <a:spLocks noChangeArrowheads="1"/>
            </xdr:cNvSpPr>
          </xdr:nvSpPr>
          <xdr:spPr>
            <a:xfrm>
              <a:off x="170" y="313"/>
              <a:ext cx="31" cy="24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200" b="1" i="0" u="none" baseline="0"/>
                <a:t>1</a:t>
              </a:r>
            </a:p>
          </xdr:txBody>
        </xdr:sp>
        <xdr:sp>
          <xdr:nvSpPr>
            <xdr:cNvPr id="38" name="TextBox 29"/>
            <xdr:cNvSpPr txBox="1">
              <a:spLocks noChangeArrowheads="1"/>
            </xdr:cNvSpPr>
          </xdr:nvSpPr>
          <xdr:spPr>
            <a:xfrm>
              <a:off x="204" y="205"/>
              <a:ext cx="18" cy="27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200" b="1" i="0" u="none" baseline="0"/>
                <a:t>2</a:t>
              </a:r>
            </a:p>
          </xdr:txBody>
        </xdr:sp>
        <xdr:sp>
          <xdr:nvSpPr>
            <xdr:cNvPr id="39" name="Rectangle 36"/>
            <xdr:cNvSpPr>
              <a:spLocks/>
            </xdr:cNvSpPr>
          </xdr:nvSpPr>
          <xdr:spPr>
            <a:xfrm>
              <a:off x="245" y="259"/>
              <a:ext cx="34" cy="31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200" b="1" i="0" u="none" baseline="0">
                  <a:solidFill>
                    <a:srgbClr val="339966"/>
                  </a:solidFill>
                </a:rPr>
                <a:t>W</a:t>
              </a:r>
              <a:r>
                <a:rPr lang="en-US" cap="none" sz="1200" b="1" i="0" u="none" baseline="-25000">
                  <a:solidFill>
                    <a:srgbClr val="339966"/>
                  </a:solidFill>
                </a:rPr>
                <a:t>0</a:t>
              </a:r>
            </a:p>
          </xdr:txBody>
        </xdr:sp>
      </xdr:grpSp>
      <xdr:sp>
        <xdr:nvSpPr>
          <xdr:cNvPr id="40" name="Line 45"/>
          <xdr:cNvSpPr>
            <a:spLocks/>
          </xdr:cNvSpPr>
        </xdr:nvSpPr>
        <xdr:spPr>
          <a:xfrm>
            <a:off x="77" y="252"/>
            <a:ext cx="0" cy="56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arrow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TextBox 47"/>
          <xdr:cNvSpPr txBox="1">
            <a:spLocks noChangeArrowheads="1"/>
          </xdr:cNvSpPr>
        </xdr:nvSpPr>
        <xdr:spPr>
          <a:xfrm>
            <a:off x="59" y="269"/>
            <a:ext cx="28" cy="3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none" baseline="0">
                <a:solidFill>
                  <a:srgbClr val="339966"/>
                </a:solidFill>
              </a:rPr>
              <a:t>d</a:t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12</xdr:row>
      <xdr:rowOff>104775</xdr:rowOff>
    </xdr:from>
    <xdr:to>
      <xdr:col>12</xdr:col>
      <xdr:colOff>1781175</xdr:colOff>
      <xdr:row>25</xdr:row>
      <xdr:rowOff>95250</xdr:rowOff>
    </xdr:to>
    <xdr:graphicFrame>
      <xdr:nvGraphicFramePr>
        <xdr:cNvPr id="1" name="Chart 1"/>
        <xdr:cNvGraphicFramePr/>
      </xdr:nvGraphicFramePr>
      <xdr:xfrm>
        <a:off x="228600" y="2162175"/>
        <a:ext cx="1188720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9525</xdr:colOff>
      <xdr:row>1</xdr:row>
      <xdr:rowOff>28575</xdr:rowOff>
    </xdr:from>
    <xdr:to>
      <xdr:col>11</xdr:col>
      <xdr:colOff>85725</xdr:colOff>
      <xdr:row>3</xdr:row>
      <xdr:rowOff>19050</xdr:rowOff>
    </xdr:to>
    <xdr:grpSp>
      <xdr:nvGrpSpPr>
        <xdr:cNvPr id="2" name="Group 28"/>
        <xdr:cNvGrpSpPr>
          <a:grpSpLocks/>
        </xdr:cNvGrpSpPr>
      </xdr:nvGrpSpPr>
      <xdr:grpSpPr>
        <a:xfrm>
          <a:off x="7991475" y="219075"/>
          <a:ext cx="1819275" cy="304800"/>
          <a:chOff x="795" y="23"/>
          <a:chExt cx="189" cy="32"/>
        </a:xfrm>
        <a:solidFill>
          <a:srgbClr val="FFFFFF"/>
        </a:solidFill>
      </xdr:grpSpPr>
      <xdr:pic>
        <xdr:nvPicPr>
          <xdr:cNvPr id="3" name="CmdStart1"/>
          <xdr:cNvPicPr preferRelativeResize="1">
            <a:picLocks noChangeAspect="0"/>
          </xdr:cNvPicPr>
        </xdr:nvPicPr>
        <xdr:blipFill>
          <a:blip r:embed="rId2"/>
          <a:stretch>
            <a:fillRect/>
          </a:stretch>
        </xdr:blipFill>
        <xdr:spPr>
          <a:xfrm>
            <a:off x="795" y="23"/>
            <a:ext cx="63" cy="3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CmdStop1"/>
          <xdr:cNvPicPr preferRelativeResize="1">
            <a:picLocks noChangeAspect="0"/>
          </xdr:cNvPicPr>
        </xdr:nvPicPr>
        <xdr:blipFill>
          <a:blip r:embed="rId3"/>
          <a:stretch>
            <a:fillRect/>
          </a:stretch>
        </xdr:blipFill>
        <xdr:spPr>
          <a:xfrm>
            <a:off x="858" y="23"/>
            <a:ext cx="63" cy="3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CmdReset1"/>
          <xdr:cNvPicPr preferRelativeResize="1">
            <a:picLocks noChangeAspect="0"/>
          </xdr:cNvPicPr>
        </xdr:nvPicPr>
        <xdr:blipFill>
          <a:blip r:embed="rId4"/>
          <a:stretch>
            <a:fillRect/>
          </a:stretch>
        </xdr:blipFill>
        <xdr:spPr>
          <a:xfrm>
            <a:off x="921" y="23"/>
            <a:ext cx="63" cy="32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161925</xdr:colOff>
      <xdr:row>13</xdr:row>
      <xdr:rowOff>104775</xdr:rowOff>
    </xdr:from>
    <xdr:to>
      <xdr:col>1</xdr:col>
      <xdr:colOff>666750</xdr:colOff>
      <xdr:row>15</xdr:row>
      <xdr:rowOff>190500</xdr:rowOff>
    </xdr:to>
    <xdr:graphicFrame>
      <xdr:nvGraphicFramePr>
        <xdr:cNvPr id="6" name="Chart 14"/>
        <xdr:cNvGraphicFramePr/>
      </xdr:nvGraphicFramePr>
      <xdr:xfrm>
        <a:off x="352425" y="2352675"/>
        <a:ext cx="504825" cy="485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virtueelpracticumlokaal.nl/ph_nl/timedilation_nl.htm" TargetMode="External" /><Relationship Id="rId2" Type="http://schemas.openxmlformats.org/officeDocument/2006/relationships/hyperlink" Target="../../Documents%20and%20Settings/Ton/Application%20Data/Microsoft/video/Tijddilatatie%20in%20bewegende%20trein-1.wmv" TargetMode="External" /><Relationship Id="rId3" Type="http://schemas.openxmlformats.org/officeDocument/2006/relationships/hyperlink" Target="../../Documents%20and%20Settings/Ton/Application%20Data/Microsoft/video/Realtivistische%20tijdrek%20en%20lengtekrimp%20videosimulatie-1.wmv" TargetMode="External" /><Relationship Id="rId4" Type="http://schemas.openxmlformats.org/officeDocument/2006/relationships/hyperlink" Target="http://virtueelpracticumlokaal.nl/ph_nl/timedilation_nl.htm" TargetMode="External" /><Relationship Id="rId5" Type="http://schemas.openxmlformats.org/officeDocument/2006/relationships/hyperlink" Target="http://www.agtijmensen.nl/video/Tijddilatatie%20in%20bewegende%20trein-1.wmv" TargetMode="External" /><Relationship Id="rId6" Type="http://schemas.openxmlformats.org/officeDocument/2006/relationships/hyperlink" Target="http://www.agtijmensen.nl/video/Realtivistische%20tijdrek%20en%20lengtekrimp%20videosimulatie-1.wmv" TargetMode="External" /><Relationship Id="rId7" Type="http://schemas.openxmlformats.org/officeDocument/2006/relationships/drawing" Target="../drawings/drawing6.xml" /><Relationship Id="rId8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2"/>
  <dimension ref="B4:AL494"/>
  <sheetViews>
    <sheetView showRowColHeaders="0" tabSelected="1" showOutlineSymbols="0" zoomScale="125" zoomScaleNormal="125" workbookViewId="0" topLeftCell="A1">
      <selection activeCell="J6" sqref="J6"/>
    </sheetView>
  </sheetViews>
  <sheetFormatPr defaultColWidth="9.140625" defaultRowHeight="12.75"/>
  <cols>
    <col min="1" max="1" width="15.00390625" style="1" customWidth="1"/>
    <col min="2" max="2" width="2.8515625" style="1" customWidth="1"/>
    <col min="3" max="3" width="11.140625" style="1" bestFit="1" customWidth="1"/>
    <col min="4" max="4" width="9.57421875" style="1" bestFit="1" customWidth="1"/>
    <col min="5" max="12" width="9.140625" style="1" customWidth="1"/>
    <col min="13" max="13" width="10.00390625" style="1" bestFit="1" customWidth="1"/>
    <col min="14" max="16" width="9.140625" style="1" customWidth="1"/>
    <col min="17" max="17" width="15.00390625" style="1" bestFit="1" customWidth="1"/>
    <col min="18" max="16384" width="9.140625" style="1" customWidth="1"/>
  </cols>
  <sheetData>
    <row r="4" spans="2:6" ht="20.25">
      <c r="B4" s="246" t="s">
        <v>179</v>
      </c>
      <c r="C4" s="247"/>
      <c r="D4" s="247"/>
      <c r="E4" s="247"/>
      <c r="F4" s="247"/>
    </row>
    <row r="5" ht="15.75"/>
    <row r="6" spans="2:38" ht="15.75">
      <c r="B6" s="32" t="s">
        <v>179</v>
      </c>
      <c r="C6" s="3"/>
      <c r="D6" s="33"/>
      <c r="E6" s="33"/>
      <c r="F6" s="33"/>
      <c r="G6" s="33"/>
      <c r="H6" s="33"/>
      <c r="I6" s="33"/>
      <c r="J6" s="245" t="s">
        <v>225</v>
      </c>
      <c r="K6" s="33"/>
      <c r="L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</row>
    <row r="7" spans="2:38" ht="15.75">
      <c r="B7" s="38" t="s">
        <v>29</v>
      </c>
      <c r="C7" s="32" t="s">
        <v>27</v>
      </c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</row>
    <row r="8" spans="2:38" ht="15.75">
      <c r="B8" s="38" t="s">
        <v>30</v>
      </c>
      <c r="C8" s="32" t="s">
        <v>180</v>
      </c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4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</row>
    <row r="9" spans="2:38" ht="15.75">
      <c r="B9" s="38" t="s">
        <v>31</v>
      </c>
      <c r="C9" s="32" t="s">
        <v>178</v>
      </c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4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</row>
    <row r="10" spans="2:38" ht="15.75">
      <c r="B10" s="38" t="s">
        <v>32</v>
      </c>
      <c r="C10" s="32" t="s">
        <v>28</v>
      </c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</row>
    <row r="11" spans="2:38" ht="15.75">
      <c r="B11" s="32" t="s">
        <v>47</v>
      </c>
      <c r="C11" s="32" t="s">
        <v>48</v>
      </c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5"/>
      <c r="Q11" s="35"/>
      <c r="R11" s="35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</row>
    <row r="12" spans="2:38" ht="15.75">
      <c r="B12" s="32"/>
      <c r="C12" s="32" t="s">
        <v>82</v>
      </c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5"/>
      <c r="Q12" s="35"/>
      <c r="R12" s="35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</row>
    <row r="13" spans="2:38" ht="15.75">
      <c r="B13" s="33"/>
      <c r="C13" s="32" t="s">
        <v>181</v>
      </c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6"/>
      <c r="Q13" s="37"/>
      <c r="R13" s="35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</row>
    <row r="14" spans="2:38" ht="15.75">
      <c r="B14" s="38" t="s">
        <v>177</v>
      </c>
      <c r="C14" s="38" t="s">
        <v>182</v>
      </c>
      <c r="D14" s="38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6"/>
      <c r="Q14" s="37"/>
      <c r="R14" s="35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</row>
    <row r="15" spans="2:38" ht="15.75">
      <c r="B15" s="39"/>
      <c r="C15" s="39"/>
      <c r="D15" s="40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6"/>
      <c r="Q15" s="37"/>
      <c r="R15" s="35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</row>
    <row r="16" spans="2:38" ht="15.75">
      <c r="B16" s="41"/>
      <c r="C16" s="39"/>
      <c r="D16" s="40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6"/>
      <c r="Q16" s="37"/>
      <c r="R16" s="35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</row>
    <row r="17" spans="2:38" ht="15.75">
      <c r="B17" s="41"/>
      <c r="C17" s="39"/>
      <c r="D17" s="40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6"/>
      <c r="Q17" s="37"/>
      <c r="R17" s="35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</row>
    <row r="18" spans="2:38" ht="15.75">
      <c r="B18" s="41"/>
      <c r="C18" s="39"/>
      <c r="D18" s="40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6"/>
      <c r="Q18" s="37"/>
      <c r="R18" s="35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</row>
    <row r="19" spans="2:38" ht="15.75">
      <c r="B19" s="41"/>
      <c r="C19" s="39"/>
      <c r="D19" s="40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5"/>
      <c r="Q19" s="35"/>
      <c r="R19" s="35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</row>
    <row r="20" spans="2:38" ht="15.75">
      <c r="B20" s="41"/>
      <c r="C20" s="39"/>
      <c r="D20" s="42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6"/>
      <c r="Q20" s="37"/>
      <c r="R20" s="35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</row>
    <row r="21" spans="2:38" ht="15.75">
      <c r="B21" s="41"/>
      <c r="C21" s="39"/>
      <c r="D21" s="42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6"/>
      <c r="Q21" s="37"/>
      <c r="R21" s="35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</row>
    <row r="22" spans="2:38" ht="15.75">
      <c r="B22" s="41"/>
      <c r="C22" s="39"/>
      <c r="D22" s="42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6"/>
      <c r="Q22" s="37"/>
      <c r="R22" s="35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</row>
    <row r="23" spans="2:38" ht="15.75">
      <c r="B23" s="41"/>
      <c r="C23" s="39"/>
      <c r="D23" s="42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6"/>
      <c r="Q23" s="37"/>
      <c r="R23" s="35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</row>
    <row r="24" spans="2:38" ht="15.75">
      <c r="B24" s="41"/>
      <c r="C24" s="39"/>
      <c r="D24" s="42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6"/>
      <c r="Q24" s="37"/>
      <c r="R24" s="35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</row>
    <row r="25" spans="2:38" ht="15.75">
      <c r="B25" s="41"/>
      <c r="C25" s="42"/>
      <c r="D25" s="42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6"/>
      <c r="Q25" s="37"/>
      <c r="R25" s="35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</row>
    <row r="26" spans="2:38" ht="15.75">
      <c r="B26" s="41"/>
      <c r="C26" s="42"/>
      <c r="D26" s="42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5"/>
      <c r="Q26" s="35"/>
      <c r="R26" s="35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</row>
    <row r="27" spans="2:38" ht="15.75">
      <c r="B27" s="43"/>
      <c r="C27" s="40"/>
      <c r="D27" s="42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6"/>
      <c r="Q27" s="37"/>
      <c r="R27" s="35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</row>
    <row r="28" spans="2:38" ht="15.75">
      <c r="B28" s="44"/>
      <c r="C28" s="45"/>
      <c r="D28" s="39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6"/>
      <c r="Q28" s="37"/>
      <c r="R28" s="35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</row>
    <row r="29" spans="2:38" ht="15.75">
      <c r="B29" s="46"/>
      <c r="C29" s="47"/>
      <c r="D29" s="39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6"/>
      <c r="Q29" s="37"/>
      <c r="R29" s="35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</row>
    <row r="30" spans="2:38" ht="15.75">
      <c r="B30" s="48"/>
      <c r="C30" s="49"/>
      <c r="D30" s="39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6"/>
      <c r="Q30" s="37"/>
      <c r="R30" s="35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</row>
    <row r="31" spans="2:38" ht="15.75">
      <c r="B31" s="50"/>
      <c r="C31" s="51"/>
      <c r="D31" s="39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6"/>
      <c r="Q31" s="37"/>
      <c r="R31" s="35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</row>
    <row r="32" spans="2:38" ht="15.75"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6"/>
      <c r="Q32" s="37"/>
      <c r="R32" s="35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</row>
    <row r="33" spans="2:38" ht="15.75">
      <c r="B33" s="52"/>
      <c r="C33" s="53"/>
      <c r="D33" s="54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5"/>
      <c r="Q33" s="35"/>
      <c r="R33" s="35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</row>
    <row r="34" spans="2:38" ht="15.75">
      <c r="B34" s="52"/>
      <c r="C34" s="55"/>
      <c r="D34" s="54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6"/>
      <c r="Q34" s="37"/>
      <c r="R34" s="35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</row>
    <row r="35" spans="2:38" ht="15.75">
      <c r="B35" s="52"/>
      <c r="C35" s="53"/>
      <c r="D35" s="54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6"/>
      <c r="Q35" s="37"/>
      <c r="R35" s="35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</row>
    <row r="36" spans="2:38" ht="15.75">
      <c r="B36" s="52"/>
      <c r="C36" s="55"/>
      <c r="D36" s="56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6"/>
      <c r="Q36" s="37"/>
      <c r="R36" s="35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</row>
    <row r="37" spans="2:38" ht="15.75">
      <c r="B37" s="52"/>
      <c r="C37" s="53"/>
      <c r="D37" s="56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6"/>
      <c r="Q37" s="37"/>
      <c r="R37" s="35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</row>
    <row r="38" spans="2:38" ht="15.75">
      <c r="B38" s="52"/>
      <c r="C38" s="55"/>
      <c r="D38" s="56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6"/>
      <c r="Q38" s="37"/>
      <c r="R38" s="35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</row>
    <row r="39" spans="2:38" ht="15.75">
      <c r="B39" s="52"/>
      <c r="C39" s="53"/>
      <c r="D39" s="56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6"/>
      <c r="Q39" s="37"/>
      <c r="R39" s="35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</row>
    <row r="40" spans="2:38" ht="15.75">
      <c r="B40" s="52"/>
      <c r="C40" s="55"/>
      <c r="D40" s="56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5"/>
      <c r="Q40" s="35"/>
      <c r="R40" s="35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</row>
    <row r="41" spans="2:38" ht="15.75"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6"/>
      <c r="Q41" s="37"/>
      <c r="R41" s="35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</row>
    <row r="42" spans="2:38" ht="15.75"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6"/>
      <c r="Q42" s="37"/>
      <c r="R42" s="35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</row>
    <row r="43" spans="2:38" ht="15.75"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</row>
    <row r="44" spans="2:38" ht="15.75"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</row>
    <row r="45" spans="2:38" ht="15.75"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</row>
    <row r="46" spans="2:38" ht="15.75"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</row>
    <row r="47" spans="2:38" ht="15.75"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</row>
    <row r="48" spans="2:38" ht="15.75"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</row>
    <row r="49" spans="2:38" ht="15.75"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</row>
    <row r="50" spans="2:38" ht="15.75"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</row>
    <row r="51" spans="2:38" ht="15.75"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</row>
    <row r="52" spans="2:38" ht="15.75"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</row>
    <row r="53" spans="2:38" ht="15.75"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</row>
    <row r="54" spans="2:38" ht="15.75"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</row>
    <row r="55" spans="2:38" ht="15.75"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</row>
    <row r="56" spans="2:38" ht="15.75"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</row>
    <row r="57" spans="2:38" ht="15.75"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</row>
    <row r="58" spans="2:38" ht="15.75"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</row>
    <row r="59" spans="2:38" ht="15.75"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</row>
    <row r="60" spans="2:38" ht="15.75"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</row>
    <row r="61" spans="2:38" ht="15.75"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</row>
    <row r="62" spans="2:38" ht="15.75"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</row>
    <row r="63" spans="2:38" ht="15.75"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</row>
    <row r="64" spans="2:38" ht="15.75"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</row>
    <row r="65" spans="2:38" ht="15.75"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</row>
    <row r="66" spans="2:38" ht="15.75"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</row>
    <row r="67" spans="2:38" ht="15.75"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</row>
    <row r="68" spans="2:38" ht="15.75"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</row>
    <row r="69" spans="2:38" ht="15.75"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</row>
    <row r="70" spans="2:38" ht="15.75"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</row>
    <row r="71" spans="2:38" ht="15.75"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</row>
    <row r="72" spans="2:38" ht="15.75"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</row>
    <row r="73" spans="2:38" ht="15.75"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</row>
    <row r="74" spans="2:38" ht="15.75"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</row>
    <row r="75" spans="2:38" ht="15.75"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</row>
    <row r="76" spans="2:38" ht="15.75"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</row>
    <row r="77" spans="2:38" ht="15.75"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</row>
    <row r="78" spans="2:38" ht="15.75"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33"/>
    </row>
    <row r="79" spans="2:38" ht="15.75"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</row>
    <row r="80" spans="2:38" ht="15.75"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33"/>
    </row>
    <row r="81" spans="2:38" ht="15.75"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</row>
    <row r="82" spans="2:38" ht="15.75"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</row>
    <row r="83" spans="2:38" ht="15.75"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</row>
    <row r="84" spans="2:38" ht="15.75"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</row>
    <row r="85" spans="2:38" ht="15.75"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33"/>
    </row>
    <row r="86" spans="2:38" ht="15.75"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</row>
    <row r="87" spans="2:38" ht="15.75"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  <c r="AL87" s="33"/>
    </row>
    <row r="88" spans="2:38" ht="15.75"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</row>
    <row r="89" spans="2:38" ht="15.75"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</row>
    <row r="90" spans="2:38" ht="15.75"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  <c r="AL90" s="33"/>
    </row>
    <row r="91" spans="2:38" ht="15.75"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</row>
    <row r="92" spans="2:38" ht="15.75">
      <c r="B92" s="33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</row>
    <row r="93" spans="2:38" ht="15.75"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</row>
    <row r="94" spans="2:38" ht="15.75"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  <c r="AL94" s="33"/>
    </row>
    <row r="95" spans="2:38" ht="15.75">
      <c r="B95" s="33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</row>
    <row r="96" spans="2:38" ht="15.75">
      <c r="B96" s="33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33"/>
    </row>
    <row r="97" spans="2:38" ht="15.75"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  <c r="AL97" s="33"/>
    </row>
    <row r="98" spans="2:38" ht="15.75">
      <c r="B98" s="33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  <c r="AL98" s="33"/>
    </row>
    <row r="99" spans="2:38" ht="15.75">
      <c r="B99" s="33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  <c r="AH99" s="33"/>
      <c r="AI99" s="33"/>
      <c r="AJ99" s="33"/>
      <c r="AK99" s="33"/>
      <c r="AL99" s="33"/>
    </row>
    <row r="100" spans="2:38" ht="15.75">
      <c r="B100" s="33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  <c r="AH100" s="33"/>
      <c r="AI100" s="33"/>
      <c r="AJ100" s="33"/>
      <c r="AK100" s="33"/>
      <c r="AL100" s="33"/>
    </row>
    <row r="101" spans="2:38" ht="15.75">
      <c r="B101" s="33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  <c r="AH101" s="33"/>
      <c r="AI101" s="33"/>
      <c r="AJ101" s="33"/>
      <c r="AK101" s="33"/>
      <c r="AL101" s="33"/>
    </row>
    <row r="102" spans="2:38" ht="15.75">
      <c r="B102" s="33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33"/>
      <c r="AH102" s="33"/>
      <c r="AI102" s="33"/>
      <c r="AJ102" s="33"/>
      <c r="AK102" s="33"/>
      <c r="AL102" s="33"/>
    </row>
    <row r="103" spans="2:38" ht="15.75">
      <c r="B103" s="33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  <c r="AH103" s="33"/>
      <c r="AI103" s="33"/>
      <c r="AJ103" s="33"/>
      <c r="AK103" s="33"/>
      <c r="AL103" s="33"/>
    </row>
    <row r="104" spans="2:38" ht="15.75">
      <c r="B104" s="33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F104" s="33"/>
      <c r="AG104" s="33"/>
      <c r="AH104" s="33"/>
      <c r="AI104" s="33"/>
      <c r="AJ104" s="33"/>
      <c r="AK104" s="33"/>
      <c r="AL104" s="33"/>
    </row>
    <row r="105" spans="2:38" ht="15.75"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F105" s="33"/>
      <c r="AG105" s="33"/>
      <c r="AH105" s="33"/>
      <c r="AI105" s="33"/>
      <c r="AJ105" s="33"/>
      <c r="AK105" s="33"/>
      <c r="AL105" s="33"/>
    </row>
    <row r="106" spans="2:38" ht="15.75">
      <c r="B106" s="33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F106" s="33"/>
      <c r="AG106" s="33"/>
      <c r="AH106" s="33"/>
      <c r="AI106" s="33"/>
      <c r="AJ106" s="33"/>
      <c r="AK106" s="33"/>
      <c r="AL106" s="33"/>
    </row>
    <row r="107" spans="2:38" ht="15.75">
      <c r="B107" s="33"/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  <c r="AH107" s="33"/>
      <c r="AI107" s="33"/>
      <c r="AJ107" s="33"/>
      <c r="AK107" s="33"/>
      <c r="AL107" s="33"/>
    </row>
    <row r="108" spans="2:38" ht="15.75"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33"/>
      <c r="AH108" s="33"/>
      <c r="AI108" s="33"/>
      <c r="AJ108" s="33"/>
      <c r="AK108" s="33"/>
      <c r="AL108" s="33"/>
    </row>
    <row r="109" spans="2:38" ht="15.75">
      <c r="B109" s="33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  <c r="AH109" s="33"/>
      <c r="AI109" s="33"/>
      <c r="AJ109" s="33"/>
      <c r="AK109" s="33"/>
      <c r="AL109" s="33"/>
    </row>
    <row r="110" spans="2:38" ht="15.75">
      <c r="B110" s="33"/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  <c r="AG110" s="33"/>
      <c r="AH110" s="33"/>
      <c r="AI110" s="33"/>
      <c r="AJ110" s="33"/>
      <c r="AK110" s="33"/>
      <c r="AL110" s="33"/>
    </row>
    <row r="111" spans="2:38" ht="15.75">
      <c r="B111" s="33"/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  <c r="AH111" s="33"/>
      <c r="AI111" s="33"/>
      <c r="AJ111" s="33"/>
      <c r="AK111" s="33"/>
      <c r="AL111" s="33"/>
    </row>
    <row r="112" spans="2:38" ht="15.75">
      <c r="B112" s="33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  <c r="AH112" s="33"/>
      <c r="AI112" s="33"/>
      <c r="AJ112" s="33"/>
      <c r="AK112" s="33"/>
      <c r="AL112" s="33"/>
    </row>
    <row r="113" spans="2:38" ht="15.75">
      <c r="B113" s="33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F113" s="33"/>
      <c r="AG113" s="33"/>
      <c r="AH113" s="33"/>
      <c r="AI113" s="33"/>
      <c r="AJ113" s="33"/>
      <c r="AK113" s="33"/>
      <c r="AL113" s="33"/>
    </row>
    <row r="114" spans="2:38" ht="15.75">
      <c r="B114" s="33"/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F114" s="33"/>
      <c r="AG114" s="33"/>
      <c r="AH114" s="33"/>
      <c r="AI114" s="33"/>
      <c r="AJ114" s="33"/>
      <c r="AK114" s="33"/>
      <c r="AL114" s="33"/>
    </row>
    <row r="115" spans="2:38" ht="15.75">
      <c r="B115" s="33"/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F115" s="33"/>
      <c r="AG115" s="33"/>
      <c r="AH115" s="33"/>
      <c r="AI115" s="33"/>
      <c r="AJ115" s="33"/>
      <c r="AK115" s="33"/>
      <c r="AL115" s="33"/>
    </row>
    <row r="116" spans="2:38" ht="15.75">
      <c r="B116" s="33"/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F116" s="33"/>
      <c r="AG116" s="33"/>
      <c r="AH116" s="33"/>
      <c r="AI116" s="33"/>
      <c r="AJ116" s="33"/>
      <c r="AK116" s="33"/>
      <c r="AL116" s="33"/>
    </row>
    <row r="117" spans="2:38" ht="15.75">
      <c r="B117" s="33"/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F117" s="33"/>
      <c r="AG117" s="33"/>
      <c r="AH117" s="33"/>
      <c r="AI117" s="33"/>
      <c r="AJ117" s="33"/>
      <c r="AK117" s="33"/>
      <c r="AL117" s="33"/>
    </row>
    <row r="118" spans="2:38" ht="15.75">
      <c r="B118" s="33"/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F118" s="33"/>
      <c r="AG118" s="33"/>
      <c r="AH118" s="33"/>
      <c r="AI118" s="33"/>
      <c r="AJ118" s="33"/>
      <c r="AK118" s="33"/>
      <c r="AL118" s="33"/>
    </row>
    <row r="119" spans="2:38" ht="15.75">
      <c r="B119" s="33"/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F119" s="33"/>
      <c r="AG119" s="33"/>
      <c r="AH119" s="33"/>
      <c r="AI119" s="33"/>
      <c r="AJ119" s="33"/>
      <c r="AK119" s="33"/>
      <c r="AL119" s="33"/>
    </row>
    <row r="120" spans="2:38" ht="15.75">
      <c r="B120" s="33"/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F120" s="33"/>
      <c r="AG120" s="33"/>
      <c r="AH120" s="33"/>
      <c r="AI120" s="33"/>
      <c r="AJ120" s="33"/>
      <c r="AK120" s="33"/>
      <c r="AL120" s="33"/>
    </row>
    <row r="121" spans="2:38" ht="15.75">
      <c r="B121" s="33"/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F121" s="33"/>
      <c r="AG121" s="33"/>
      <c r="AH121" s="33"/>
      <c r="AI121" s="33"/>
      <c r="AJ121" s="33"/>
      <c r="AK121" s="33"/>
      <c r="AL121" s="33"/>
    </row>
    <row r="122" spans="2:38" ht="15.75">
      <c r="B122" s="33"/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F122" s="33"/>
      <c r="AG122" s="33"/>
      <c r="AH122" s="33"/>
      <c r="AI122" s="33"/>
      <c r="AJ122" s="33"/>
      <c r="AK122" s="33"/>
      <c r="AL122" s="33"/>
    </row>
    <row r="123" spans="2:38" ht="15.75">
      <c r="B123" s="33"/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F123" s="33"/>
      <c r="AG123" s="33"/>
      <c r="AH123" s="33"/>
      <c r="AI123" s="33"/>
      <c r="AJ123" s="33"/>
      <c r="AK123" s="33"/>
      <c r="AL123" s="33"/>
    </row>
    <row r="124" spans="2:38" ht="15.75">
      <c r="B124" s="33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F124" s="33"/>
      <c r="AG124" s="33"/>
      <c r="AH124" s="33"/>
      <c r="AI124" s="33"/>
      <c r="AJ124" s="33"/>
      <c r="AK124" s="33"/>
      <c r="AL124" s="33"/>
    </row>
    <row r="125" spans="2:38" ht="15.75">
      <c r="B125" s="33"/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F125" s="33"/>
      <c r="AG125" s="33"/>
      <c r="AH125" s="33"/>
      <c r="AI125" s="33"/>
      <c r="AJ125" s="33"/>
      <c r="AK125" s="33"/>
      <c r="AL125" s="33"/>
    </row>
    <row r="126" spans="2:38" ht="15.75">
      <c r="B126" s="33"/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F126" s="33"/>
      <c r="AG126" s="33"/>
      <c r="AH126" s="33"/>
      <c r="AI126" s="33"/>
      <c r="AJ126" s="33"/>
      <c r="AK126" s="33"/>
      <c r="AL126" s="33"/>
    </row>
    <row r="127" spans="2:38" ht="15.75">
      <c r="B127" s="33"/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F127" s="33"/>
      <c r="AG127" s="33"/>
      <c r="AH127" s="33"/>
      <c r="AI127" s="33"/>
      <c r="AJ127" s="33"/>
      <c r="AK127" s="33"/>
      <c r="AL127" s="33"/>
    </row>
    <row r="128" spans="2:38" ht="15.75">
      <c r="B128" s="33"/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F128" s="33"/>
      <c r="AG128" s="33"/>
      <c r="AH128" s="33"/>
      <c r="AI128" s="33"/>
      <c r="AJ128" s="33"/>
      <c r="AK128" s="33"/>
      <c r="AL128" s="33"/>
    </row>
    <row r="129" spans="2:38" ht="15.75">
      <c r="B129" s="33"/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F129" s="33"/>
      <c r="AG129" s="33"/>
      <c r="AH129" s="33"/>
      <c r="AI129" s="33"/>
      <c r="AJ129" s="33"/>
      <c r="AK129" s="33"/>
      <c r="AL129" s="33"/>
    </row>
    <row r="130" spans="2:38" ht="15.75">
      <c r="B130" s="33"/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F130" s="33"/>
      <c r="AG130" s="33"/>
      <c r="AH130" s="33"/>
      <c r="AI130" s="33"/>
      <c r="AJ130" s="33"/>
      <c r="AK130" s="33"/>
      <c r="AL130" s="33"/>
    </row>
    <row r="131" spans="2:38" ht="15.75">
      <c r="B131" s="33"/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F131" s="33"/>
      <c r="AG131" s="33"/>
      <c r="AH131" s="33"/>
      <c r="AI131" s="33"/>
      <c r="AJ131" s="33"/>
      <c r="AK131" s="33"/>
      <c r="AL131" s="33"/>
    </row>
    <row r="132" spans="2:38" ht="15.75">
      <c r="B132" s="33"/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F132" s="33"/>
      <c r="AG132" s="33"/>
      <c r="AH132" s="33"/>
      <c r="AI132" s="33"/>
      <c r="AJ132" s="33"/>
      <c r="AK132" s="33"/>
      <c r="AL132" s="33"/>
    </row>
    <row r="133" spans="2:38" ht="15.75">
      <c r="B133" s="33"/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F133" s="33"/>
      <c r="AG133" s="33"/>
      <c r="AH133" s="33"/>
      <c r="AI133" s="33"/>
      <c r="AJ133" s="33"/>
      <c r="AK133" s="33"/>
      <c r="AL133" s="33"/>
    </row>
    <row r="134" spans="2:38" ht="15.75">
      <c r="B134" s="33"/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F134" s="33"/>
      <c r="AG134" s="33"/>
      <c r="AH134" s="33"/>
      <c r="AI134" s="33"/>
      <c r="AJ134" s="33"/>
      <c r="AK134" s="33"/>
      <c r="AL134" s="33"/>
    </row>
    <row r="135" spans="2:38" ht="15.75">
      <c r="B135" s="33"/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F135" s="33"/>
      <c r="AG135" s="33"/>
      <c r="AH135" s="33"/>
      <c r="AI135" s="33"/>
      <c r="AJ135" s="33"/>
      <c r="AK135" s="33"/>
      <c r="AL135" s="33"/>
    </row>
    <row r="136" spans="2:38" ht="15.75">
      <c r="B136" s="33"/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F136" s="33"/>
      <c r="AG136" s="33"/>
      <c r="AH136" s="33"/>
      <c r="AI136" s="33"/>
      <c r="AJ136" s="33"/>
      <c r="AK136" s="33"/>
      <c r="AL136" s="33"/>
    </row>
    <row r="137" spans="2:38" ht="15.75">
      <c r="B137" s="33"/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F137" s="33"/>
      <c r="AG137" s="33"/>
      <c r="AH137" s="33"/>
      <c r="AI137" s="33"/>
      <c r="AJ137" s="33"/>
      <c r="AK137" s="33"/>
      <c r="AL137" s="33"/>
    </row>
    <row r="138" spans="2:38" ht="15.75">
      <c r="B138" s="33"/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F138" s="33"/>
      <c r="AG138" s="33"/>
      <c r="AH138" s="33"/>
      <c r="AI138" s="33"/>
      <c r="AJ138" s="33"/>
      <c r="AK138" s="33"/>
      <c r="AL138" s="33"/>
    </row>
    <row r="139" spans="2:38" ht="15.75">
      <c r="B139" s="33"/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F139" s="33"/>
      <c r="AG139" s="33"/>
      <c r="AH139" s="33"/>
      <c r="AI139" s="33"/>
      <c r="AJ139" s="33"/>
      <c r="AK139" s="33"/>
      <c r="AL139" s="33"/>
    </row>
    <row r="140" spans="2:38" ht="15.75"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F140" s="33"/>
      <c r="AG140" s="33"/>
      <c r="AH140" s="33"/>
      <c r="AI140" s="33"/>
      <c r="AJ140" s="33"/>
      <c r="AK140" s="33"/>
      <c r="AL140" s="33"/>
    </row>
    <row r="141" spans="2:38" ht="15.75">
      <c r="B141" s="33"/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F141" s="33"/>
      <c r="AG141" s="33"/>
      <c r="AH141" s="33"/>
      <c r="AI141" s="33"/>
      <c r="AJ141" s="33"/>
      <c r="AK141" s="33"/>
      <c r="AL141" s="33"/>
    </row>
    <row r="142" spans="2:38" ht="15.75">
      <c r="B142" s="33"/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F142" s="33"/>
      <c r="AG142" s="33"/>
      <c r="AH142" s="33"/>
      <c r="AI142" s="33"/>
      <c r="AJ142" s="33"/>
      <c r="AK142" s="33"/>
      <c r="AL142" s="33"/>
    </row>
    <row r="143" spans="2:38" ht="15.75">
      <c r="B143" s="33"/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F143" s="33"/>
      <c r="AG143" s="33"/>
      <c r="AH143" s="33"/>
      <c r="AI143" s="33"/>
      <c r="AJ143" s="33"/>
      <c r="AK143" s="33"/>
      <c r="AL143" s="33"/>
    </row>
    <row r="144" spans="2:38" ht="15.75"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F144" s="33"/>
      <c r="AG144" s="33"/>
      <c r="AH144" s="33"/>
      <c r="AI144" s="33"/>
      <c r="AJ144" s="33"/>
      <c r="AK144" s="33"/>
      <c r="AL144" s="33"/>
    </row>
    <row r="145" spans="2:38" ht="15.75">
      <c r="B145" s="33"/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F145" s="33"/>
      <c r="AG145" s="33"/>
      <c r="AH145" s="33"/>
      <c r="AI145" s="33"/>
      <c r="AJ145" s="33"/>
      <c r="AK145" s="33"/>
      <c r="AL145" s="33"/>
    </row>
    <row r="146" spans="2:38" ht="15.75">
      <c r="B146" s="33"/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F146" s="33"/>
      <c r="AG146" s="33"/>
      <c r="AH146" s="33"/>
      <c r="AI146" s="33"/>
      <c r="AJ146" s="33"/>
      <c r="AK146" s="33"/>
      <c r="AL146" s="33"/>
    </row>
    <row r="147" spans="2:38" ht="15.75">
      <c r="B147" s="33"/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F147" s="33"/>
      <c r="AG147" s="33"/>
      <c r="AH147" s="33"/>
      <c r="AI147" s="33"/>
      <c r="AJ147" s="33"/>
      <c r="AK147" s="33"/>
      <c r="AL147" s="33"/>
    </row>
    <row r="148" spans="2:38" ht="15.75">
      <c r="B148" s="33"/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F148" s="33"/>
      <c r="AG148" s="33"/>
      <c r="AH148" s="33"/>
      <c r="AI148" s="33"/>
      <c r="AJ148" s="33"/>
      <c r="AK148" s="33"/>
      <c r="AL148" s="33"/>
    </row>
    <row r="149" spans="2:38" ht="15.75">
      <c r="B149" s="33"/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F149" s="33"/>
      <c r="AG149" s="33"/>
      <c r="AH149" s="33"/>
      <c r="AI149" s="33"/>
      <c r="AJ149" s="33"/>
      <c r="AK149" s="33"/>
      <c r="AL149" s="33"/>
    </row>
    <row r="150" spans="2:38" ht="15.75">
      <c r="B150" s="33"/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F150" s="33"/>
      <c r="AG150" s="33"/>
      <c r="AH150" s="33"/>
      <c r="AI150" s="33"/>
      <c r="AJ150" s="33"/>
      <c r="AK150" s="33"/>
      <c r="AL150" s="33"/>
    </row>
    <row r="151" spans="2:38" ht="15.75">
      <c r="B151" s="33"/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F151" s="33"/>
      <c r="AG151" s="33"/>
      <c r="AH151" s="33"/>
      <c r="AI151" s="33"/>
      <c r="AJ151" s="33"/>
      <c r="AK151" s="33"/>
      <c r="AL151" s="33"/>
    </row>
    <row r="152" spans="2:38" ht="15.75">
      <c r="B152" s="33"/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F152" s="33"/>
      <c r="AG152" s="33"/>
      <c r="AH152" s="33"/>
      <c r="AI152" s="33"/>
      <c r="AJ152" s="33"/>
      <c r="AK152" s="33"/>
      <c r="AL152" s="33"/>
    </row>
    <row r="153" spans="2:38" ht="15.75">
      <c r="B153" s="33"/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F153" s="33"/>
      <c r="AG153" s="33"/>
      <c r="AH153" s="33"/>
      <c r="AI153" s="33"/>
      <c r="AJ153" s="33"/>
      <c r="AK153" s="33"/>
      <c r="AL153" s="33"/>
    </row>
    <row r="154" spans="2:38" ht="15.75">
      <c r="B154" s="33"/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F154" s="33"/>
      <c r="AG154" s="33"/>
      <c r="AH154" s="33"/>
      <c r="AI154" s="33"/>
      <c r="AJ154" s="33"/>
      <c r="AK154" s="33"/>
      <c r="AL154" s="33"/>
    </row>
    <row r="155" spans="2:38" ht="15.75">
      <c r="B155" s="33"/>
      <c r="C155" s="33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F155" s="33"/>
      <c r="AG155" s="33"/>
      <c r="AH155" s="33"/>
      <c r="AI155" s="33"/>
      <c r="AJ155" s="33"/>
      <c r="AK155" s="33"/>
      <c r="AL155" s="33"/>
    </row>
    <row r="156" spans="2:38" ht="15.75">
      <c r="B156" s="33"/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F156" s="33"/>
      <c r="AG156" s="33"/>
      <c r="AH156" s="33"/>
      <c r="AI156" s="33"/>
      <c r="AJ156" s="33"/>
      <c r="AK156" s="33"/>
      <c r="AL156" s="33"/>
    </row>
    <row r="157" spans="2:38" ht="15.75">
      <c r="B157" s="33"/>
      <c r="C157" s="33"/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F157" s="33"/>
      <c r="AG157" s="33"/>
      <c r="AH157" s="33"/>
      <c r="AI157" s="33"/>
      <c r="AJ157" s="33"/>
      <c r="AK157" s="33"/>
      <c r="AL157" s="33"/>
    </row>
    <row r="158" spans="2:38" ht="15.75">
      <c r="B158" s="33"/>
      <c r="C158" s="33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F158" s="33"/>
      <c r="AG158" s="33"/>
      <c r="AH158" s="33"/>
      <c r="AI158" s="33"/>
      <c r="AJ158" s="33"/>
      <c r="AK158" s="33"/>
      <c r="AL158" s="33"/>
    </row>
    <row r="159" spans="2:38" ht="15.75">
      <c r="B159" s="33"/>
      <c r="C159" s="33"/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F159" s="33"/>
      <c r="AG159" s="33"/>
      <c r="AH159" s="33"/>
      <c r="AI159" s="33"/>
      <c r="AJ159" s="33"/>
      <c r="AK159" s="33"/>
      <c r="AL159" s="33"/>
    </row>
    <row r="160" spans="2:38" ht="15.75">
      <c r="B160" s="33"/>
      <c r="C160" s="33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F160" s="33"/>
      <c r="AG160" s="33"/>
      <c r="AH160" s="33"/>
      <c r="AI160" s="33"/>
      <c r="AJ160" s="33"/>
      <c r="AK160" s="33"/>
      <c r="AL160" s="33"/>
    </row>
    <row r="161" spans="2:38" ht="15.75">
      <c r="B161" s="33"/>
      <c r="C161" s="33"/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F161" s="33"/>
      <c r="AG161" s="33"/>
      <c r="AH161" s="33"/>
      <c r="AI161" s="33"/>
      <c r="AJ161" s="33"/>
      <c r="AK161" s="33"/>
      <c r="AL161" s="33"/>
    </row>
    <row r="162" spans="2:38" ht="15.75">
      <c r="B162" s="33"/>
      <c r="C162" s="33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F162" s="33"/>
      <c r="AG162" s="33"/>
      <c r="AH162" s="33"/>
      <c r="AI162" s="33"/>
      <c r="AJ162" s="33"/>
      <c r="AK162" s="33"/>
      <c r="AL162" s="33"/>
    </row>
    <row r="163" spans="2:38" ht="15.75">
      <c r="B163" s="33"/>
      <c r="C163" s="33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F163" s="33"/>
      <c r="AG163" s="33"/>
      <c r="AH163" s="33"/>
      <c r="AI163" s="33"/>
      <c r="AJ163" s="33"/>
      <c r="AK163" s="33"/>
      <c r="AL163" s="33"/>
    </row>
    <row r="164" spans="2:38" ht="15.75">
      <c r="B164" s="33"/>
      <c r="C164" s="33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F164" s="33"/>
      <c r="AG164" s="33"/>
      <c r="AH164" s="33"/>
      <c r="AI164" s="33"/>
      <c r="AJ164" s="33"/>
      <c r="AK164" s="33"/>
      <c r="AL164" s="33"/>
    </row>
    <row r="165" spans="2:38" ht="15.75">
      <c r="B165" s="33"/>
      <c r="C165" s="33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F165" s="33"/>
      <c r="AG165" s="33"/>
      <c r="AH165" s="33"/>
      <c r="AI165" s="33"/>
      <c r="AJ165" s="33"/>
      <c r="AK165" s="33"/>
      <c r="AL165" s="33"/>
    </row>
    <row r="166" spans="2:38" ht="15.75">
      <c r="B166" s="33"/>
      <c r="C166" s="33"/>
      <c r="D166" s="33"/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F166" s="33"/>
      <c r="AG166" s="33"/>
      <c r="AH166" s="33"/>
      <c r="AI166" s="33"/>
      <c r="AJ166" s="33"/>
      <c r="AK166" s="33"/>
      <c r="AL166" s="33"/>
    </row>
    <row r="167" spans="2:38" ht="15.75">
      <c r="B167" s="33"/>
      <c r="C167" s="33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F167" s="33"/>
      <c r="AG167" s="33"/>
      <c r="AH167" s="33"/>
      <c r="AI167" s="33"/>
      <c r="AJ167" s="33"/>
      <c r="AK167" s="33"/>
      <c r="AL167" s="33"/>
    </row>
    <row r="168" spans="2:38" ht="15.75">
      <c r="B168" s="33"/>
      <c r="C168" s="33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F168" s="33"/>
      <c r="AG168" s="33"/>
      <c r="AH168" s="33"/>
      <c r="AI168" s="33"/>
      <c r="AJ168" s="33"/>
      <c r="AK168" s="33"/>
      <c r="AL168" s="33"/>
    </row>
    <row r="169" spans="2:38" ht="15.75">
      <c r="B169" s="33"/>
      <c r="C169" s="33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F169" s="33"/>
      <c r="AG169" s="33"/>
      <c r="AH169" s="33"/>
      <c r="AI169" s="33"/>
      <c r="AJ169" s="33"/>
      <c r="AK169" s="33"/>
      <c r="AL169" s="33"/>
    </row>
    <row r="170" spans="2:38" ht="15.75">
      <c r="B170" s="33"/>
      <c r="C170" s="33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F170" s="33"/>
      <c r="AG170" s="33"/>
      <c r="AH170" s="33"/>
      <c r="AI170" s="33"/>
      <c r="AJ170" s="33"/>
      <c r="AK170" s="33"/>
      <c r="AL170" s="33"/>
    </row>
    <row r="171" spans="2:38" ht="15.75">
      <c r="B171" s="33"/>
      <c r="C171" s="33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F171" s="33"/>
      <c r="AG171" s="33"/>
      <c r="AH171" s="33"/>
      <c r="AI171" s="33"/>
      <c r="AJ171" s="33"/>
      <c r="AK171" s="33"/>
      <c r="AL171" s="33"/>
    </row>
    <row r="172" spans="2:38" ht="15.75">
      <c r="B172" s="33"/>
      <c r="C172" s="33"/>
      <c r="D172" s="33"/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F172" s="33"/>
      <c r="AG172" s="33"/>
      <c r="AH172" s="33"/>
      <c r="AI172" s="33"/>
      <c r="AJ172" s="33"/>
      <c r="AK172" s="33"/>
      <c r="AL172" s="33"/>
    </row>
    <row r="173" spans="2:38" ht="15.75">
      <c r="B173" s="33"/>
      <c r="C173" s="33"/>
      <c r="D173" s="33"/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F173" s="33"/>
      <c r="AG173" s="33"/>
      <c r="AH173" s="33"/>
      <c r="AI173" s="33"/>
      <c r="AJ173" s="33"/>
      <c r="AK173" s="33"/>
      <c r="AL173" s="33"/>
    </row>
    <row r="174" spans="2:38" ht="15.75">
      <c r="B174" s="33"/>
      <c r="C174" s="33"/>
      <c r="D174" s="33"/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F174" s="33"/>
      <c r="AG174" s="33"/>
      <c r="AH174" s="33"/>
      <c r="AI174" s="33"/>
      <c r="AJ174" s="33"/>
      <c r="AK174" s="33"/>
      <c r="AL174" s="33"/>
    </row>
    <row r="175" spans="2:38" ht="15.75">
      <c r="B175" s="33"/>
      <c r="C175" s="33"/>
      <c r="D175" s="33"/>
      <c r="E175" s="33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F175" s="33"/>
      <c r="AG175" s="33"/>
      <c r="AH175" s="33"/>
      <c r="AI175" s="33"/>
      <c r="AJ175" s="33"/>
      <c r="AK175" s="33"/>
      <c r="AL175" s="33"/>
    </row>
    <row r="176" spans="2:38" ht="15.75">
      <c r="B176" s="33"/>
      <c r="C176" s="33"/>
      <c r="D176" s="33"/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F176" s="33"/>
      <c r="AG176" s="33"/>
      <c r="AH176" s="33"/>
      <c r="AI176" s="33"/>
      <c r="AJ176" s="33"/>
      <c r="AK176" s="33"/>
      <c r="AL176" s="33"/>
    </row>
    <row r="177" spans="2:38" ht="15.75">
      <c r="B177" s="33"/>
      <c r="C177" s="33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F177" s="33"/>
      <c r="AG177" s="33"/>
      <c r="AH177" s="33"/>
      <c r="AI177" s="33"/>
      <c r="AJ177" s="33"/>
      <c r="AK177" s="33"/>
      <c r="AL177" s="33"/>
    </row>
    <row r="178" spans="2:38" ht="15.75">
      <c r="B178" s="33"/>
      <c r="C178" s="33"/>
      <c r="D178" s="33"/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F178" s="33"/>
      <c r="AG178" s="33"/>
      <c r="AH178" s="33"/>
      <c r="AI178" s="33"/>
      <c r="AJ178" s="33"/>
      <c r="AK178" s="33"/>
      <c r="AL178" s="33"/>
    </row>
    <row r="179" spans="2:38" ht="15.75">
      <c r="B179" s="33"/>
      <c r="C179" s="33"/>
      <c r="D179" s="33"/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F179" s="33"/>
      <c r="AG179" s="33"/>
      <c r="AH179" s="33"/>
      <c r="AI179" s="33"/>
      <c r="AJ179" s="33"/>
      <c r="AK179" s="33"/>
      <c r="AL179" s="33"/>
    </row>
    <row r="180" spans="2:38" ht="15.75">
      <c r="B180" s="33"/>
      <c r="C180" s="33"/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F180" s="33"/>
      <c r="AG180" s="33"/>
      <c r="AH180" s="33"/>
      <c r="AI180" s="33"/>
      <c r="AJ180" s="33"/>
      <c r="AK180" s="33"/>
      <c r="AL180" s="33"/>
    </row>
    <row r="181" spans="2:38" ht="15.75">
      <c r="B181" s="33"/>
      <c r="C181" s="33"/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F181" s="33"/>
      <c r="AG181" s="33"/>
      <c r="AH181" s="33"/>
      <c r="AI181" s="33"/>
      <c r="AJ181" s="33"/>
      <c r="AK181" s="33"/>
      <c r="AL181" s="33"/>
    </row>
    <row r="182" spans="2:38" ht="15.75">
      <c r="B182" s="33"/>
      <c r="C182" s="33"/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F182" s="33"/>
      <c r="AG182" s="33"/>
      <c r="AH182" s="33"/>
      <c r="AI182" s="33"/>
      <c r="AJ182" s="33"/>
      <c r="AK182" s="33"/>
      <c r="AL182" s="33"/>
    </row>
    <row r="183" spans="2:38" ht="15.75">
      <c r="B183" s="33"/>
      <c r="C183" s="33"/>
      <c r="D183" s="33"/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F183" s="33"/>
      <c r="AG183" s="33"/>
      <c r="AH183" s="33"/>
      <c r="AI183" s="33"/>
      <c r="AJ183" s="33"/>
      <c r="AK183" s="33"/>
      <c r="AL183" s="33"/>
    </row>
    <row r="184" spans="2:38" ht="15.75">
      <c r="B184" s="33"/>
      <c r="C184" s="33"/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F184" s="33"/>
      <c r="AG184" s="33"/>
      <c r="AH184" s="33"/>
      <c r="AI184" s="33"/>
      <c r="AJ184" s="33"/>
      <c r="AK184" s="33"/>
      <c r="AL184" s="33"/>
    </row>
    <row r="185" spans="2:38" ht="15.75">
      <c r="B185" s="33"/>
      <c r="C185" s="33"/>
      <c r="D185" s="33"/>
      <c r="E185" s="33"/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F185" s="33"/>
      <c r="AG185" s="33"/>
      <c r="AH185" s="33"/>
      <c r="AI185" s="33"/>
      <c r="AJ185" s="33"/>
      <c r="AK185" s="33"/>
      <c r="AL185" s="33"/>
    </row>
    <row r="186" spans="2:38" ht="15.75">
      <c r="B186" s="33"/>
      <c r="C186" s="33"/>
      <c r="D186" s="33"/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F186" s="33"/>
      <c r="AG186" s="33"/>
      <c r="AH186" s="33"/>
      <c r="AI186" s="33"/>
      <c r="AJ186" s="33"/>
      <c r="AK186" s="33"/>
      <c r="AL186" s="33"/>
    </row>
    <row r="187" spans="2:38" ht="15.75">
      <c r="B187" s="33"/>
      <c r="C187" s="33"/>
      <c r="D187" s="33"/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F187" s="33"/>
      <c r="AG187" s="33"/>
      <c r="AH187" s="33"/>
      <c r="AI187" s="33"/>
      <c r="AJ187" s="33"/>
      <c r="AK187" s="33"/>
      <c r="AL187" s="33"/>
    </row>
    <row r="188" spans="2:38" ht="15.75">
      <c r="B188" s="33"/>
      <c r="C188" s="33"/>
      <c r="D188" s="33"/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F188" s="33"/>
      <c r="AG188" s="33"/>
      <c r="AH188" s="33"/>
      <c r="AI188" s="33"/>
      <c r="AJ188" s="33"/>
      <c r="AK188" s="33"/>
      <c r="AL188" s="33"/>
    </row>
    <row r="189" spans="2:38" ht="15.75">
      <c r="B189" s="33"/>
      <c r="C189" s="33"/>
      <c r="D189" s="33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F189" s="33"/>
      <c r="AG189" s="33"/>
      <c r="AH189" s="33"/>
      <c r="AI189" s="33"/>
      <c r="AJ189" s="33"/>
      <c r="AK189" s="33"/>
      <c r="AL189" s="33"/>
    </row>
    <row r="190" spans="2:38" ht="15.75">
      <c r="B190" s="33"/>
      <c r="C190" s="33"/>
      <c r="D190" s="33"/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F190" s="33"/>
      <c r="AG190" s="33"/>
      <c r="AH190" s="33"/>
      <c r="AI190" s="33"/>
      <c r="AJ190" s="33"/>
      <c r="AK190" s="33"/>
      <c r="AL190" s="33"/>
    </row>
    <row r="191" spans="2:38" ht="15.75">
      <c r="B191" s="33"/>
      <c r="C191" s="33"/>
      <c r="D191" s="33"/>
      <c r="E191" s="33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F191" s="33"/>
      <c r="AG191" s="33"/>
      <c r="AH191" s="33"/>
      <c r="AI191" s="33"/>
      <c r="AJ191" s="33"/>
      <c r="AK191" s="33"/>
      <c r="AL191" s="33"/>
    </row>
    <row r="192" spans="2:38" ht="15.75">
      <c r="B192" s="33"/>
      <c r="C192" s="33"/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F192" s="33"/>
      <c r="AG192" s="33"/>
      <c r="AH192" s="33"/>
      <c r="AI192" s="33"/>
      <c r="AJ192" s="33"/>
      <c r="AK192" s="33"/>
      <c r="AL192" s="33"/>
    </row>
    <row r="193" spans="2:38" ht="15.75">
      <c r="B193" s="33"/>
      <c r="C193" s="33"/>
      <c r="D193" s="33"/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F193" s="33"/>
      <c r="AG193" s="33"/>
      <c r="AH193" s="33"/>
      <c r="AI193" s="33"/>
      <c r="AJ193" s="33"/>
      <c r="AK193" s="33"/>
      <c r="AL193" s="33"/>
    </row>
    <row r="194" spans="2:38" ht="15.75">
      <c r="B194" s="33"/>
      <c r="C194" s="33"/>
      <c r="D194" s="33"/>
      <c r="E194" s="33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F194" s="33"/>
      <c r="AG194" s="33"/>
      <c r="AH194" s="33"/>
      <c r="AI194" s="33"/>
      <c r="AJ194" s="33"/>
      <c r="AK194" s="33"/>
      <c r="AL194" s="33"/>
    </row>
    <row r="195" spans="2:38" ht="15.75">
      <c r="B195" s="33"/>
      <c r="C195" s="33"/>
      <c r="D195" s="33"/>
      <c r="E195" s="33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F195" s="33"/>
      <c r="AG195" s="33"/>
      <c r="AH195" s="33"/>
      <c r="AI195" s="33"/>
      <c r="AJ195" s="33"/>
      <c r="AK195" s="33"/>
      <c r="AL195" s="33"/>
    </row>
    <row r="196" spans="2:38" ht="15.75">
      <c r="B196" s="33"/>
      <c r="C196" s="33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F196" s="33"/>
      <c r="AG196" s="33"/>
      <c r="AH196" s="33"/>
      <c r="AI196" s="33"/>
      <c r="AJ196" s="33"/>
      <c r="AK196" s="33"/>
      <c r="AL196" s="33"/>
    </row>
    <row r="197" spans="2:38" ht="15.75">
      <c r="B197" s="33"/>
      <c r="C197" s="33"/>
      <c r="D197" s="33"/>
      <c r="E197" s="33"/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F197" s="33"/>
      <c r="AG197" s="33"/>
      <c r="AH197" s="33"/>
      <c r="AI197" s="33"/>
      <c r="AJ197" s="33"/>
      <c r="AK197" s="33"/>
      <c r="AL197" s="33"/>
    </row>
    <row r="198" spans="2:38" ht="15.75">
      <c r="B198" s="33"/>
      <c r="C198" s="33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F198" s="33"/>
      <c r="AG198" s="33"/>
      <c r="AH198" s="33"/>
      <c r="AI198" s="33"/>
      <c r="AJ198" s="33"/>
      <c r="AK198" s="33"/>
      <c r="AL198" s="33"/>
    </row>
    <row r="199" spans="2:38" ht="15.75">
      <c r="B199" s="33"/>
      <c r="C199" s="33"/>
      <c r="D199" s="33"/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F199" s="33"/>
      <c r="AG199" s="33"/>
      <c r="AH199" s="33"/>
      <c r="AI199" s="33"/>
      <c r="AJ199" s="33"/>
      <c r="AK199" s="33"/>
      <c r="AL199" s="33"/>
    </row>
    <row r="200" spans="2:38" ht="15.75">
      <c r="B200" s="33"/>
      <c r="C200" s="33"/>
      <c r="D200" s="33"/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  <c r="AF200" s="33"/>
      <c r="AG200" s="33"/>
      <c r="AH200" s="33"/>
      <c r="AI200" s="33"/>
      <c r="AJ200" s="33"/>
      <c r="AK200" s="33"/>
      <c r="AL200" s="33"/>
    </row>
    <row r="201" spans="2:38" ht="15.75">
      <c r="B201" s="33"/>
      <c r="C201" s="33"/>
      <c r="D201" s="33"/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F201" s="33"/>
      <c r="AG201" s="33"/>
      <c r="AH201" s="33"/>
      <c r="AI201" s="33"/>
      <c r="AJ201" s="33"/>
      <c r="AK201" s="33"/>
      <c r="AL201" s="33"/>
    </row>
    <row r="202" spans="2:38" ht="15.75">
      <c r="B202" s="33"/>
      <c r="C202" s="33"/>
      <c r="D202" s="33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  <c r="AF202" s="33"/>
      <c r="AG202" s="33"/>
      <c r="AH202" s="33"/>
      <c r="AI202" s="33"/>
      <c r="AJ202" s="33"/>
      <c r="AK202" s="33"/>
      <c r="AL202" s="33"/>
    </row>
    <row r="203" spans="2:38" ht="15.75">
      <c r="B203" s="33"/>
      <c r="C203" s="33"/>
      <c r="D203" s="33"/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F203" s="33"/>
      <c r="AG203" s="33"/>
      <c r="AH203" s="33"/>
      <c r="AI203" s="33"/>
      <c r="AJ203" s="33"/>
      <c r="AK203" s="33"/>
      <c r="AL203" s="33"/>
    </row>
    <row r="204" spans="2:38" ht="15.75">
      <c r="B204" s="33"/>
      <c r="C204" s="33"/>
      <c r="D204" s="33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  <c r="AF204" s="33"/>
      <c r="AG204" s="33"/>
      <c r="AH204" s="33"/>
      <c r="AI204" s="33"/>
      <c r="AJ204" s="33"/>
      <c r="AK204" s="33"/>
      <c r="AL204" s="33"/>
    </row>
    <row r="205" spans="2:38" ht="15.75">
      <c r="B205" s="33"/>
      <c r="C205" s="33"/>
      <c r="D205" s="33"/>
      <c r="E205" s="33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  <c r="AF205" s="33"/>
      <c r="AG205" s="33"/>
      <c r="AH205" s="33"/>
      <c r="AI205" s="33"/>
      <c r="AJ205" s="33"/>
      <c r="AK205" s="33"/>
      <c r="AL205" s="33"/>
    </row>
    <row r="206" spans="2:38" ht="15.75">
      <c r="B206" s="33"/>
      <c r="C206" s="33"/>
      <c r="D206" s="33"/>
      <c r="E206" s="33"/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  <c r="AE206" s="33"/>
      <c r="AF206" s="33"/>
      <c r="AG206" s="33"/>
      <c r="AH206" s="33"/>
      <c r="AI206" s="33"/>
      <c r="AJ206" s="33"/>
      <c r="AK206" s="33"/>
      <c r="AL206" s="33"/>
    </row>
    <row r="207" spans="2:38" ht="15.75">
      <c r="B207" s="33"/>
      <c r="C207" s="33"/>
      <c r="D207" s="33"/>
      <c r="E207" s="33"/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F207" s="33"/>
      <c r="AG207" s="33"/>
      <c r="AH207" s="33"/>
      <c r="AI207" s="33"/>
      <c r="AJ207" s="33"/>
      <c r="AK207" s="33"/>
      <c r="AL207" s="33"/>
    </row>
    <row r="208" spans="2:38" ht="15.75">
      <c r="B208" s="33"/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  <c r="AE208" s="33"/>
      <c r="AF208" s="33"/>
      <c r="AG208" s="33"/>
      <c r="AH208" s="33"/>
      <c r="AI208" s="33"/>
      <c r="AJ208" s="33"/>
      <c r="AK208" s="33"/>
      <c r="AL208" s="33"/>
    </row>
    <row r="209" spans="2:38" ht="15.75">
      <c r="B209" s="33"/>
      <c r="C209" s="33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  <c r="AE209" s="33"/>
      <c r="AF209" s="33"/>
      <c r="AG209" s="33"/>
      <c r="AH209" s="33"/>
      <c r="AI209" s="33"/>
      <c r="AJ209" s="33"/>
      <c r="AK209" s="33"/>
      <c r="AL209" s="33"/>
    </row>
    <row r="210" spans="2:38" ht="15.75">
      <c r="B210" s="33"/>
      <c r="C210" s="33"/>
      <c r="D210" s="33"/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  <c r="AE210" s="33"/>
      <c r="AF210" s="33"/>
      <c r="AG210" s="33"/>
      <c r="AH210" s="33"/>
      <c r="AI210" s="33"/>
      <c r="AJ210" s="33"/>
      <c r="AK210" s="33"/>
      <c r="AL210" s="33"/>
    </row>
    <row r="211" spans="2:38" ht="15.75">
      <c r="B211" s="33"/>
      <c r="C211" s="33"/>
      <c r="D211" s="33"/>
      <c r="E211" s="33"/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  <c r="AE211" s="33"/>
      <c r="AF211" s="33"/>
      <c r="AG211" s="33"/>
      <c r="AH211" s="33"/>
      <c r="AI211" s="33"/>
      <c r="AJ211" s="33"/>
      <c r="AK211" s="33"/>
      <c r="AL211" s="33"/>
    </row>
    <row r="212" spans="2:38" ht="15.75">
      <c r="B212" s="33"/>
      <c r="C212" s="33"/>
      <c r="D212" s="33"/>
      <c r="E212" s="33"/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  <c r="AE212" s="33"/>
      <c r="AF212" s="33"/>
      <c r="AG212" s="33"/>
      <c r="AH212" s="33"/>
      <c r="AI212" s="33"/>
      <c r="AJ212" s="33"/>
      <c r="AK212" s="33"/>
      <c r="AL212" s="33"/>
    </row>
    <row r="213" spans="2:38" ht="15.75">
      <c r="B213" s="33"/>
      <c r="C213" s="33"/>
      <c r="D213" s="33"/>
      <c r="E213" s="33"/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33"/>
      <c r="R213" s="33"/>
      <c r="S213" s="33"/>
      <c r="T213" s="33"/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  <c r="AE213" s="33"/>
      <c r="AF213" s="33"/>
      <c r="AG213" s="33"/>
      <c r="AH213" s="33"/>
      <c r="AI213" s="33"/>
      <c r="AJ213" s="33"/>
      <c r="AK213" s="33"/>
      <c r="AL213" s="33"/>
    </row>
    <row r="214" spans="2:38" ht="15.75"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  <c r="AE214" s="33"/>
      <c r="AF214" s="33"/>
      <c r="AG214" s="33"/>
      <c r="AH214" s="33"/>
      <c r="AI214" s="33"/>
      <c r="AJ214" s="33"/>
      <c r="AK214" s="33"/>
      <c r="AL214" s="33"/>
    </row>
    <row r="215" spans="2:38" ht="15.75">
      <c r="B215" s="33"/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  <c r="AE215" s="33"/>
      <c r="AF215" s="33"/>
      <c r="AG215" s="33"/>
      <c r="AH215" s="33"/>
      <c r="AI215" s="33"/>
      <c r="AJ215" s="33"/>
      <c r="AK215" s="33"/>
      <c r="AL215" s="33"/>
    </row>
    <row r="216" spans="2:38" ht="15.75">
      <c r="B216" s="33"/>
      <c r="C216" s="33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  <c r="AE216" s="33"/>
      <c r="AF216" s="33"/>
      <c r="AG216" s="33"/>
      <c r="AH216" s="33"/>
      <c r="AI216" s="33"/>
      <c r="AJ216" s="33"/>
      <c r="AK216" s="33"/>
      <c r="AL216" s="33"/>
    </row>
    <row r="217" spans="2:38" ht="15.75">
      <c r="B217" s="33"/>
      <c r="C217" s="33"/>
      <c r="D217" s="33"/>
      <c r="E217" s="33"/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  <c r="AE217" s="33"/>
      <c r="AF217" s="33"/>
      <c r="AG217" s="33"/>
      <c r="AH217" s="33"/>
      <c r="AI217" s="33"/>
      <c r="AJ217" s="33"/>
      <c r="AK217" s="33"/>
      <c r="AL217" s="33"/>
    </row>
    <row r="218" spans="2:38" ht="15.75">
      <c r="B218" s="33"/>
      <c r="C218" s="33"/>
      <c r="D218" s="33"/>
      <c r="E218" s="33"/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  <c r="AE218" s="33"/>
      <c r="AF218" s="33"/>
      <c r="AG218" s="33"/>
      <c r="AH218" s="33"/>
      <c r="AI218" s="33"/>
      <c r="AJ218" s="33"/>
      <c r="AK218" s="33"/>
      <c r="AL218" s="33"/>
    </row>
    <row r="219" spans="2:38" ht="15.75">
      <c r="B219" s="33"/>
      <c r="C219" s="33"/>
      <c r="D219" s="33"/>
      <c r="E219" s="33"/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  <c r="AE219" s="33"/>
      <c r="AF219" s="33"/>
      <c r="AG219" s="33"/>
      <c r="AH219" s="33"/>
      <c r="AI219" s="33"/>
      <c r="AJ219" s="33"/>
      <c r="AK219" s="33"/>
      <c r="AL219" s="33"/>
    </row>
    <row r="220" spans="2:38" ht="15.75">
      <c r="B220" s="33"/>
      <c r="C220" s="33"/>
      <c r="D220" s="33"/>
      <c r="E220" s="33"/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33"/>
      <c r="R220" s="33"/>
      <c r="S220" s="33"/>
      <c r="T220" s="33"/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  <c r="AE220" s="33"/>
      <c r="AF220" s="33"/>
      <c r="AG220" s="33"/>
      <c r="AH220" s="33"/>
      <c r="AI220" s="33"/>
      <c r="AJ220" s="33"/>
      <c r="AK220" s="33"/>
      <c r="AL220" s="33"/>
    </row>
    <row r="221" spans="2:38" ht="15.75">
      <c r="B221" s="33"/>
      <c r="C221" s="33"/>
      <c r="D221" s="33"/>
      <c r="E221" s="33"/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33"/>
      <c r="R221" s="33"/>
      <c r="S221" s="33"/>
      <c r="T221" s="33"/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  <c r="AE221" s="33"/>
      <c r="AF221" s="33"/>
      <c r="AG221" s="33"/>
      <c r="AH221" s="33"/>
      <c r="AI221" s="33"/>
      <c r="AJ221" s="33"/>
      <c r="AK221" s="33"/>
      <c r="AL221" s="33"/>
    </row>
    <row r="222" spans="2:38" ht="15.75">
      <c r="B222" s="33"/>
      <c r="C222" s="33"/>
      <c r="D222" s="33"/>
      <c r="E222" s="33"/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33"/>
      <c r="R222" s="33"/>
      <c r="S222" s="33"/>
      <c r="T222" s="33"/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  <c r="AE222" s="33"/>
      <c r="AF222" s="33"/>
      <c r="AG222" s="33"/>
      <c r="AH222" s="33"/>
      <c r="AI222" s="33"/>
      <c r="AJ222" s="33"/>
      <c r="AK222" s="33"/>
      <c r="AL222" s="33"/>
    </row>
    <row r="223" spans="2:38" ht="15.75">
      <c r="B223" s="33"/>
      <c r="C223" s="33"/>
      <c r="D223" s="33"/>
      <c r="E223" s="33"/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33"/>
      <c r="R223" s="33"/>
      <c r="S223" s="33"/>
      <c r="T223" s="33"/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  <c r="AE223" s="33"/>
      <c r="AF223" s="33"/>
      <c r="AG223" s="33"/>
      <c r="AH223" s="33"/>
      <c r="AI223" s="33"/>
      <c r="AJ223" s="33"/>
      <c r="AK223" s="33"/>
      <c r="AL223" s="33"/>
    </row>
    <row r="224" spans="2:38" ht="15.75">
      <c r="B224" s="33"/>
      <c r="C224" s="33"/>
      <c r="D224" s="33"/>
      <c r="E224" s="33"/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33"/>
      <c r="R224" s="33"/>
      <c r="S224" s="33"/>
      <c r="T224" s="33"/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  <c r="AE224" s="33"/>
      <c r="AF224" s="33"/>
      <c r="AG224" s="33"/>
      <c r="AH224" s="33"/>
      <c r="AI224" s="33"/>
      <c r="AJ224" s="33"/>
      <c r="AK224" s="33"/>
      <c r="AL224" s="33"/>
    </row>
    <row r="225" spans="2:38" ht="15.75">
      <c r="B225" s="33"/>
      <c r="C225" s="33"/>
      <c r="D225" s="33"/>
      <c r="E225" s="33"/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33"/>
      <c r="R225" s="33"/>
      <c r="S225" s="33"/>
      <c r="T225" s="33"/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  <c r="AE225" s="33"/>
      <c r="AF225" s="33"/>
      <c r="AG225" s="33"/>
      <c r="AH225" s="33"/>
      <c r="AI225" s="33"/>
      <c r="AJ225" s="33"/>
      <c r="AK225" s="33"/>
      <c r="AL225" s="33"/>
    </row>
    <row r="226" spans="2:38" ht="15.75">
      <c r="B226" s="33"/>
      <c r="C226" s="33"/>
      <c r="D226" s="33"/>
      <c r="E226" s="33"/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33"/>
      <c r="R226" s="33"/>
      <c r="S226" s="33"/>
      <c r="T226" s="33"/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  <c r="AE226" s="33"/>
      <c r="AF226" s="33"/>
      <c r="AG226" s="33"/>
      <c r="AH226" s="33"/>
      <c r="AI226" s="33"/>
      <c r="AJ226" s="33"/>
      <c r="AK226" s="33"/>
      <c r="AL226" s="33"/>
    </row>
    <row r="227" spans="2:38" ht="15.75">
      <c r="B227" s="33"/>
      <c r="C227" s="33"/>
      <c r="D227" s="33"/>
      <c r="E227" s="33"/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33"/>
      <c r="R227" s="33"/>
      <c r="S227" s="33"/>
      <c r="T227" s="33"/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  <c r="AE227" s="33"/>
      <c r="AF227" s="33"/>
      <c r="AG227" s="33"/>
      <c r="AH227" s="33"/>
      <c r="AI227" s="33"/>
      <c r="AJ227" s="33"/>
      <c r="AK227" s="33"/>
      <c r="AL227" s="33"/>
    </row>
    <row r="228" spans="2:38" ht="15.75">
      <c r="B228" s="33"/>
      <c r="C228" s="33"/>
      <c r="D228" s="33"/>
      <c r="E228" s="33"/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33"/>
      <c r="Q228" s="33"/>
      <c r="R228" s="33"/>
      <c r="S228" s="33"/>
      <c r="T228" s="33"/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  <c r="AE228" s="33"/>
      <c r="AF228" s="33"/>
      <c r="AG228" s="33"/>
      <c r="AH228" s="33"/>
      <c r="AI228" s="33"/>
      <c r="AJ228" s="33"/>
      <c r="AK228" s="33"/>
      <c r="AL228" s="33"/>
    </row>
    <row r="229" spans="2:38" ht="15.75">
      <c r="B229" s="33"/>
      <c r="C229" s="33"/>
      <c r="D229" s="33"/>
      <c r="E229" s="33"/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33"/>
      <c r="R229" s="33"/>
      <c r="S229" s="33"/>
      <c r="T229" s="33"/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  <c r="AE229" s="33"/>
      <c r="AF229" s="33"/>
      <c r="AG229" s="33"/>
      <c r="AH229" s="33"/>
      <c r="AI229" s="33"/>
      <c r="AJ229" s="33"/>
      <c r="AK229" s="33"/>
      <c r="AL229" s="33"/>
    </row>
    <row r="230" spans="2:38" ht="15.75">
      <c r="B230" s="33"/>
      <c r="C230" s="33"/>
      <c r="D230" s="33"/>
      <c r="E230" s="33"/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33"/>
      <c r="R230" s="33"/>
      <c r="S230" s="33"/>
      <c r="T230" s="33"/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  <c r="AE230" s="33"/>
      <c r="AF230" s="33"/>
      <c r="AG230" s="33"/>
      <c r="AH230" s="33"/>
      <c r="AI230" s="33"/>
      <c r="AJ230" s="33"/>
      <c r="AK230" s="33"/>
      <c r="AL230" s="33"/>
    </row>
    <row r="231" spans="2:38" ht="15.75">
      <c r="B231" s="33"/>
      <c r="C231" s="33"/>
      <c r="D231" s="33"/>
      <c r="E231" s="33"/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33"/>
      <c r="R231" s="33"/>
      <c r="S231" s="33"/>
      <c r="T231" s="33"/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  <c r="AE231" s="33"/>
      <c r="AF231" s="33"/>
      <c r="AG231" s="33"/>
      <c r="AH231" s="33"/>
      <c r="AI231" s="33"/>
      <c r="AJ231" s="33"/>
      <c r="AK231" s="33"/>
      <c r="AL231" s="33"/>
    </row>
    <row r="232" spans="2:38" ht="15.75">
      <c r="B232" s="33"/>
      <c r="C232" s="33"/>
      <c r="D232" s="33"/>
      <c r="E232" s="33"/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33"/>
      <c r="R232" s="33"/>
      <c r="S232" s="33"/>
      <c r="T232" s="33"/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  <c r="AE232" s="33"/>
      <c r="AF232" s="33"/>
      <c r="AG232" s="33"/>
      <c r="AH232" s="33"/>
      <c r="AI232" s="33"/>
      <c r="AJ232" s="33"/>
      <c r="AK232" s="33"/>
      <c r="AL232" s="33"/>
    </row>
    <row r="233" spans="2:38" ht="15.75">
      <c r="B233" s="33"/>
      <c r="C233" s="33"/>
      <c r="D233" s="33"/>
      <c r="E233" s="33"/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33"/>
      <c r="R233" s="33"/>
      <c r="S233" s="33"/>
      <c r="T233" s="33"/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  <c r="AE233" s="33"/>
      <c r="AF233" s="33"/>
      <c r="AG233" s="33"/>
      <c r="AH233" s="33"/>
      <c r="AI233" s="33"/>
      <c r="AJ233" s="33"/>
      <c r="AK233" s="33"/>
      <c r="AL233" s="33"/>
    </row>
    <row r="234" spans="2:38" ht="15.75">
      <c r="B234" s="33"/>
      <c r="C234" s="33"/>
      <c r="D234" s="33"/>
      <c r="E234" s="33"/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33"/>
      <c r="R234" s="33"/>
      <c r="S234" s="33"/>
      <c r="T234" s="33"/>
      <c r="U234" s="33"/>
      <c r="V234" s="33"/>
      <c r="W234" s="33"/>
      <c r="X234" s="33"/>
      <c r="Y234" s="33"/>
      <c r="Z234" s="33"/>
      <c r="AA234" s="33"/>
      <c r="AB234" s="33"/>
      <c r="AC234" s="33"/>
      <c r="AD234" s="33"/>
      <c r="AE234" s="33"/>
      <c r="AF234" s="33"/>
      <c r="AG234" s="33"/>
      <c r="AH234" s="33"/>
      <c r="AI234" s="33"/>
      <c r="AJ234" s="33"/>
      <c r="AK234" s="33"/>
      <c r="AL234" s="33"/>
    </row>
    <row r="235" spans="2:38" ht="15.75">
      <c r="B235" s="33"/>
      <c r="C235" s="33"/>
      <c r="D235" s="33"/>
      <c r="E235" s="33"/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33"/>
      <c r="R235" s="33"/>
      <c r="S235" s="33"/>
      <c r="T235" s="33"/>
      <c r="U235" s="33"/>
      <c r="V235" s="33"/>
      <c r="W235" s="33"/>
      <c r="X235" s="33"/>
      <c r="Y235" s="33"/>
      <c r="Z235" s="33"/>
      <c r="AA235" s="33"/>
      <c r="AB235" s="33"/>
      <c r="AC235" s="33"/>
      <c r="AD235" s="33"/>
      <c r="AE235" s="33"/>
      <c r="AF235" s="33"/>
      <c r="AG235" s="33"/>
      <c r="AH235" s="33"/>
      <c r="AI235" s="33"/>
      <c r="AJ235" s="33"/>
      <c r="AK235" s="33"/>
      <c r="AL235" s="33"/>
    </row>
    <row r="236" spans="2:38" ht="15.75">
      <c r="B236" s="33"/>
      <c r="C236" s="33"/>
      <c r="D236" s="33"/>
      <c r="E236" s="33"/>
      <c r="F236" s="33"/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33"/>
      <c r="R236" s="33"/>
      <c r="S236" s="33"/>
      <c r="T236" s="33"/>
      <c r="U236" s="33"/>
      <c r="V236" s="33"/>
      <c r="W236" s="33"/>
      <c r="X236" s="33"/>
      <c r="Y236" s="33"/>
      <c r="Z236" s="33"/>
      <c r="AA236" s="33"/>
      <c r="AB236" s="33"/>
      <c r="AC236" s="33"/>
      <c r="AD236" s="33"/>
      <c r="AE236" s="33"/>
      <c r="AF236" s="33"/>
      <c r="AG236" s="33"/>
      <c r="AH236" s="33"/>
      <c r="AI236" s="33"/>
      <c r="AJ236" s="33"/>
      <c r="AK236" s="33"/>
      <c r="AL236" s="33"/>
    </row>
    <row r="237" spans="2:38" ht="15.75">
      <c r="B237" s="33"/>
      <c r="C237" s="33"/>
      <c r="D237" s="33"/>
      <c r="E237" s="33"/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33"/>
      <c r="R237" s="33"/>
      <c r="S237" s="33"/>
      <c r="T237" s="33"/>
      <c r="U237" s="33"/>
      <c r="V237" s="33"/>
      <c r="W237" s="33"/>
      <c r="X237" s="33"/>
      <c r="Y237" s="33"/>
      <c r="Z237" s="33"/>
      <c r="AA237" s="33"/>
      <c r="AB237" s="33"/>
      <c r="AC237" s="33"/>
      <c r="AD237" s="33"/>
      <c r="AE237" s="33"/>
      <c r="AF237" s="33"/>
      <c r="AG237" s="33"/>
      <c r="AH237" s="33"/>
      <c r="AI237" s="33"/>
      <c r="AJ237" s="33"/>
      <c r="AK237" s="33"/>
      <c r="AL237" s="33"/>
    </row>
    <row r="238" spans="2:38" ht="15.75">
      <c r="B238" s="33"/>
      <c r="C238" s="33"/>
      <c r="D238" s="33"/>
      <c r="E238" s="33"/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33"/>
      <c r="R238" s="33"/>
      <c r="S238" s="33"/>
      <c r="T238" s="33"/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  <c r="AE238" s="33"/>
      <c r="AF238" s="33"/>
      <c r="AG238" s="33"/>
      <c r="AH238" s="33"/>
      <c r="AI238" s="33"/>
      <c r="AJ238" s="33"/>
      <c r="AK238" s="33"/>
      <c r="AL238" s="33"/>
    </row>
    <row r="239" spans="2:38" ht="15.75">
      <c r="B239" s="33"/>
      <c r="C239" s="33"/>
      <c r="D239" s="33"/>
      <c r="E239" s="33"/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33"/>
      <c r="R239" s="33"/>
      <c r="S239" s="33"/>
      <c r="T239" s="33"/>
      <c r="U239" s="33"/>
      <c r="V239" s="33"/>
      <c r="W239" s="33"/>
      <c r="X239" s="33"/>
      <c r="Y239" s="33"/>
      <c r="Z239" s="33"/>
      <c r="AA239" s="33"/>
      <c r="AB239" s="33"/>
      <c r="AC239" s="33"/>
      <c r="AD239" s="33"/>
      <c r="AE239" s="33"/>
      <c r="AF239" s="33"/>
      <c r="AG239" s="33"/>
      <c r="AH239" s="33"/>
      <c r="AI239" s="33"/>
      <c r="AJ239" s="33"/>
      <c r="AK239" s="33"/>
      <c r="AL239" s="33"/>
    </row>
    <row r="240" spans="2:38" ht="15.75">
      <c r="B240" s="33"/>
      <c r="C240" s="33"/>
      <c r="D240" s="33"/>
      <c r="E240" s="33"/>
      <c r="F240" s="33"/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33"/>
      <c r="R240" s="33"/>
      <c r="S240" s="33"/>
      <c r="T240" s="33"/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  <c r="AE240" s="33"/>
      <c r="AF240" s="33"/>
      <c r="AG240" s="33"/>
      <c r="AH240" s="33"/>
      <c r="AI240" s="33"/>
      <c r="AJ240" s="33"/>
      <c r="AK240" s="33"/>
      <c r="AL240" s="33"/>
    </row>
    <row r="241" spans="2:38" ht="15.75">
      <c r="B241" s="33"/>
      <c r="C241" s="33"/>
      <c r="D241" s="33"/>
      <c r="E241" s="33"/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33"/>
      <c r="R241" s="33"/>
      <c r="S241" s="33"/>
      <c r="T241" s="33"/>
      <c r="U241" s="33"/>
      <c r="V241" s="33"/>
      <c r="W241" s="33"/>
      <c r="X241" s="33"/>
      <c r="Y241" s="33"/>
      <c r="Z241" s="33"/>
      <c r="AA241" s="33"/>
      <c r="AB241" s="33"/>
      <c r="AC241" s="33"/>
      <c r="AD241" s="33"/>
      <c r="AE241" s="33"/>
      <c r="AF241" s="33"/>
      <c r="AG241" s="33"/>
      <c r="AH241" s="33"/>
      <c r="AI241" s="33"/>
      <c r="AJ241" s="33"/>
      <c r="AK241" s="33"/>
      <c r="AL241" s="33"/>
    </row>
    <row r="242" spans="2:38" ht="15.75">
      <c r="B242" s="33"/>
      <c r="C242" s="33"/>
      <c r="D242" s="33"/>
      <c r="E242" s="33"/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33"/>
      <c r="R242" s="33"/>
      <c r="S242" s="33"/>
      <c r="T242" s="33"/>
      <c r="U242" s="33"/>
      <c r="V242" s="33"/>
      <c r="W242" s="33"/>
      <c r="X242" s="33"/>
      <c r="Y242" s="33"/>
      <c r="Z242" s="33"/>
      <c r="AA242" s="33"/>
      <c r="AB242" s="33"/>
      <c r="AC242" s="33"/>
      <c r="AD242" s="33"/>
      <c r="AE242" s="33"/>
      <c r="AF242" s="33"/>
      <c r="AG242" s="33"/>
      <c r="AH242" s="33"/>
      <c r="AI242" s="33"/>
      <c r="AJ242" s="33"/>
      <c r="AK242" s="33"/>
      <c r="AL242" s="33"/>
    </row>
    <row r="243" spans="2:38" ht="15.75">
      <c r="B243" s="33"/>
      <c r="C243" s="33"/>
      <c r="D243" s="33"/>
      <c r="E243" s="33"/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33"/>
      <c r="R243" s="33"/>
      <c r="S243" s="33"/>
      <c r="T243" s="33"/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  <c r="AE243" s="33"/>
      <c r="AF243" s="33"/>
      <c r="AG243" s="33"/>
      <c r="AH243" s="33"/>
      <c r="AI243" s="33"/>
      <c r="AJ243" s="33"/>
      <c r="AK243" s="33"/>
      <c r="AL243" s="33"/>
    </row>
    <row r="244" spans="2:38" ht="15.75">
      <c r="B244" s="33"/>
      <c r="C244" s="33"/>
      <c r="D244" s="33"/>
      <c r="E244" s="33"/>
      <c r="F244" s="33"/>
      <c r="G244" s="33"/>
      <c r="H244" s="33"/>
      <c r="I244" s="33"/>
      <c r="J244" s="33"/>
      <c r="K244" s="33"/>
      <c r="L244" s="33"/>
      <c r="M244" s="33"/>
      <c r="N244" s="33"/>
      <c r="O244" s="33"/>
      <c r="P244" s="33"/>
      <c r="Q244" s="33"/>
      <c r="R244" s="33"/>
      <c r="S244" s="33"/>
      <c r="T244" s="33"/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  <c r="AE244" s="33"/>
      <c r="AF244" s="33"/>
      <c r="AG244" s="33"/>
      <c r="AH244" s="33"/>
      <c r="AI244" s="33"/>
      <c r="AJ244" s="33"/>
      <c r="AK244" s="33"/>
      <c r="AL244" s="33"/>
    </row>
    <row r="245" spans="2:38" ht="15.75">
      <c r="B245" s="33"/>
      <c r="C245" s="33"/>
      <c r="D245" s="33"/>
      <c r="E245" s="33"/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33"/>
      <c r="R245" s="33"/>
      <c r="S245" s="33"/>
      <c r="T245" s="33"/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  <c r="AE245" s="33"/>
      <c r="AF245" s="33"/>
      <c r="AG245" s="33"/>
      <c r="AH245" s="33"/>
      <c r="AI245" s="33"/>
      <c r="AJ245" s="33"/>
      <c r="AK245" s="33"/>
      <c r="AL245" s="33"/>
    </row>
    <row r="246" spans="2:38" ht="15.75">
      <c r="B246" s="33"/>
      <c r="C246" s="33"/>
      <c r="D246" s="33"/>
      <c r="E246" s="33"/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33"/>
      <c r="R246" s="33"/>
      <c r="S246" s="33"/>
      <c r="T246" s="33"/>
      <c r="U246" s="33"/>
      <c r="V246" s="33"/>
      <c r="W246" s="33"/>
      <c r="X246" s="33"/>
      <c r="Y246" s="33"/>
      <c r="Z246" s="33"/>
      <c r="AA246" s="33"/>
      <c r="AB246" s="33"/>
      <c r="AC246" s="33"/>
      <c r="AD246" s="33"/>
      <c r="AE246" s="33"/>
      <c r="AF246" s="33"/>
      <c r="AG246" s="33"/>
      <c r="AH246" s="33"/>
      <c r="AI246" s="33"/>
      <c r="AJ246" s="33"/>
      <c r="AK246" s="33"/>
      <c r="AL246" s="33"/>
    </row>
    <row r="247" spans="2:38" ht="15.75">
      <c r="B247" s="33"/>
      <c r="C247" s="33"/>
      <c r="D247" s="33"/>
      <c r="E247" s="33"/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33"/>
      <c r="R247" s="33"/>
      <c r="S247" s="33"/>
      <c r="T247" s="33"/>
      <c r="U247" s="33"/>
      <c r="V247" s="33"/>
      <c r="W247" s="33"/>
      <c r="X247" s="33"/>
      <c r="Y247" s="33"/>
      <c r="Z247" s="33"/>
      <c r="AA247" s="33"/>
      <c r="AB247" s="33"/>
      <c r="AC247" s="33"/>
      <c r="AD247" s="33"/>
      <c r="AE247" s="33"/>
      <c r="AF247" s="33"/>
      <c r="AG247" s="33"/>
      <c r="AH247" s="33"/>
      <c r="AI247" s="33"/>
      <c r="AJ247" s="33"/>
      <c r="AK247" s="33"/>
      <c r="AL247" s="33"/>
    </row>
    <row r="248" spans="2:38" ht="15.75">
      <c r="B248" s="33"/>
      <c r="C248" s="33"/>
      <c r="D248" s="33"/>
      <c r="E248" s="33"/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33"/>
      <c r="R248" s="33"/>
      <c r="S248" s="33"/>
      <c r="T248" s="33"/>
      <c r="U248" s="33"/>
      <c r="V248" s="33"/>
      <c r="W248" s="33"/>
      <c r="X248" s="33"/>
      <c r="Y248" s="33"/>
      <c r="Z248" s="33"/>
      <c r="AA248" s="33"/>
      <c r="AB248" s="33"/>
      <c r="AC248" s="33"/>
      <c r="AD248" s="33"/>
      <c r="AE248" s="33"/>
      <c r="AF248" s="33"/>
      <c r="AG248" s="33"/>
      <c r="AH248" s="33"/>
      <c r="AI248" s="33"/>
      <c r="AJ248" s="33"/>
      <c r="AK248" s="33"/>
      <c r="AL248" s="33"/>
    </row>
    <row r="249" spans="2:38" ht="15.75">
      <c r="B249" s="33"/>
      <c r="C249" s="33"/>
      <c r="D249" s="33"/>
      <c r="E249" s="33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3"/>
      <c r="R249" s="33"/>
      <c r="S249" s="33"/>
      <c r="T249" s="33"/>
      <c r="U249" s="33"/>
      <c r="V249" s="33"/>
      <c r="W249" s="33"/>
      <c r="X249" s="33"/>
      <c r="Y249" s="33"/>
      <c r="Z249" s="33"/>
      <c r="AA249" s="33"/>
      <c r="AB249" s="33"/>
      <c r="AC249" s="33"/>
      <c r="AD249" s="33"/>
      <c r="AE249" s="33"/>
      <c r="AF249" s="33"/>
      <c r="AG249" s="33"/>
      <c r="AH249" s="33"/>
      <c r="AI249" s="33"/>
      <c r="AJ249" s="33"/>
      <c r="AK249" s="33"/>
      <c r="AL249" s="33"/>
    </row>
    <row r="250" spans="2:38" ht="15.75">
      <c r="B250" s="33"/>
      <c r="C250" s="33"/>
      <c r="D250" s="33"/>
      <c r="E250" s="33"/>
      <c r="F250" s="33"/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33"/>
      <c r="R250" s="33"/>
      <c r="S250" s="33"/>
      <c r="T250" s="33"/>
      <c r="U250" s="33"/>
      <c r="V250" s="33"/>
      <c r="W250" s="33"/>
      <c r="X250" s="33"/>
      <c r="Y250" s="33"/>
      <c r="Z250" s="33"/>
      <c r="AA250" s="33"/>
      <c r="AB250" s="33"/>
      <c r="AC250" s="33"/>
      <c r="AD250" s="33"/>
      <c r="AE250" s="33"/>
      <c r="AF250" s="33"/>
      <c r="AG250" s="33"/>
      <c r="AH250" s="33"/>
      <c r="AI250" s="33"/>
      <c r="AJ250" s="33"/>
      <c r="AK250" s="33"/>
      <c r="AL250" s="33"/>
    </row>
    <row r="251" spans="2:38" ht="15.75">
      <c r="B251" s="33"/>
      <c r="C251" s="33"/>
      <c r="D251" s="33"/>
      <c r="E251" s="33"/>
      <c r="F251" s="33"/>
      <c r="G251" s="33"/>
      <c r="H251" s="33"/>
      <c r="I251" s="33"/>
      <c r="J251" s="33"/>
      <c r="K251" s="33"/>
      <c r="L251" s="33"/>
      <c r="M251" s="33"/>
      <c r="N251" s="33"/>
      <c r="O251" s="33"/>
      <c r="P251" s="33"/>
      <c r="Q251" s="33"/>
      <c r="R251" s="33"/>
      <c r="S251" s="33"/>
      <c r="T251" s="33"/>
      <c r="U251" s="33"/>
      <c r="V251" s="33"/>
      <c r="W251" s="33"/>
      <c r="X251" s="33"/>
      <c r="Y251" s="33"/>
      <c r="Z251" s="33"/>
      <c r="AA251" s="33"/>
      <c r="AB251" s="33"/>
      <c r="AC251" s="33"/>
      <c r="AD251" s="33"/>
      <c r="AE251" s="33"/>
      <c r="AF251" s="33"/>
      <c r="AG251" s="33"/>
      <c r="AH251" s="33"/>
      <c r="AI251" s="33"/>
      <c r="AJ251" s="33"/>
      <c r="AK251" s="33"/>
      <c r="AL251" s="33"/>
    </row>
    <row r="252" spans="2:38" ht="15.75">
      <c r="B252" s="33"/>
      <c r="C252" s="33"/>
      <c r="D252" s="33"/>
      <c r="E252" s="33"/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3"/>
      <c r="R252" s="33"/>
      <c r="S252" s="33"/>
      <c r="T252" s="33"/>
      <c r="U252" s="33"/>
      <c r="V252" s="33"/>
      <c r="W252" s="33"/>
      <c r="X252" s="33"/>
      <c r="Y252" s="33"/>
      <c r="Z252" s="33"/>
      <c r="AA252" s="33"/>
      <c r="AB252" s="33"/>
      <c r="AC252" s="33"/>
      <c r="AD252" s="33"/>
      <c r="AE252" s="33"/>
      <c r="AF252" s="33"/>
      <c r="AG252" s="33"/>
      <c r="AH252" s="33"/>
      <c r="AI252" s="33"/>
      <c r="AJ252" s="33"/>
      <c r="AK252" s="33"/>
      <c r="AL252" s="33"/>
    </row>
    <row r="253" spans="2:38" ht="15.75">
      <c r="B253" s="33"/>
      <c r="C253" s="33"/>
      <c r="D253" s="33"/>
      <c r="E253" s="33"/>
      <c r="F253" s="33"/>
      <c r="G253" s="33"/>
      <c r="H253" s="33"/>
      <c r="I253" s="33"/>
      <c r="J253" s="33"/>
      <c r="K253" s="33"/>
      <c r="L253" s="33"/>
      <c r="M253" s="33"/>
      <c r="N253" s="33"/>
      <c r="O253" s="33"/>
      <c r="P253" s="33"/>
      <c r="Q253" s="33"/>
      <c r="R253" s="33"/>
      <c r="S253" s="33"/>
      <c r="T253" s="33"/>
      <c r="U253" s="33"/>
      <c r="V253" s="33"/>
      <c r="W253" s="33"/>
      <c r="X253" s="33"/>
      <c r="Y253" s="33"/>
      <c r="Z253" s="33"/>
      <c r="AA253" s="33"/>
      <c r="AB253" s="33"/>
      <c r="AC253" s="33"/>
      <c r="AD253" s="33"/>
      <c r="AE253" s="33"/>
      <c r="AF253" s="33"/>
      <c r="AG253" s="33"/>
      <c r="AH253" s="33"/>
      <c r="AI253" s="33"/>
      <c r="AJ253" s="33"/>
      <c r="AK253" s="33"/>
      <c r="AL253" s="33"/>
    </row>
    <row r="254" spans="2:38" ht="15.75">
      <c r="B254" s="33"/>
      <c r="C254" s="33"/>
      <c r="D254" s="33"/>
      <c r="E254" s="33"/>
      <c r="F254" s="33"/>
      <c r="G254" s="33"/>
      <c r="H254" s="33"/>
      <c r="I254" s="33"/>
      <c r="J254" s="33"/>
      <c r="K254" s="33"/>
      <c r="L254" s="33"/>
      <c r="M254" s="33"/>
      <c r="N254" s="33"/>
      <c r="O254" s="33"/>
      <c r="P254" s="33"/>
      <c r="Q254" s="33"/>
      <c r="R254" s="33"/>
      <c r="S254" s="33"/>
      <c r="T254" s="33"/>
      <c r="U254" s="33"/>
      <c r="V254" s="33"/>
      <c r="W254" s="33"/>
      <c r="X254" s="33"/>
      <c r="Y254" s="33"/>
      <c r="Z254" s="33"/>
      <c r="AA254" s="33"/>
      <c r="AB254" s="33"/>
      <c r="AC254" s="33"/>
      <c r="AD254" s="33"/>
      <c r="AE254" s="33"/>
      <c r="AF254" s="33"/>
      <c r="AG254" s="33"/>
      <c r="AH254" s="33"/>
      <c r="AI254" s="33"/>
      <c r="AJ254" s="33"/>
      <c r="AK254" s="33"/>
      <c r="AL254" s="33"/>
    </row>
    <row r="255" spans="2:38" ht="15.75">
      <c r="B255" s="33"/>
      <c r="C255" s="33"/>
      <c r="D255" s="33"/>
      <c r="E255" s="33"/>
      <c r="F255" s="33"/>
      <c r="G255" s="33"/>
      <c r="H255" s="33"/>
      <c r="I255" s="33"/>
      <c r="J255" s="33"/>
      <c r="K255" s="33"/>
      <c r="L255" s="33"/>
      <c r="M255" s="33"/>
      <c r="N255" s="33"/>
      <c r="O255" s="33"/>
      <c r="P255" s="33"/>
      <c r="Q255" s="33"/>
      <c r="R255" s="33"/>
      <c r="S255" s="33"/>
      <c r="T255" s="33"/>
      <c r="U255" s="33"/>
      <c r="V255" s="33"/>
      <c r="W255" s="33"/>
      <c r="X255" s="33"/>
      <c r="Y255" s="33"/>
      <c r="Z255" s="33"/>
      <c r="AA255" s="33"/>
      <c r="AB255" s="33"/>
      <c r="AC255" s="33"/>
      <c r="AD255" s="33"/>
      <c r="AE255" s="33"/>
      <c r="AF255" s="33"/>
      <c r="AG255" s="33"/>
      <c r="AH255" s="33"/>
      <c r="AI255" s="33"/>
      <c r="AJ255" s="33"/>
      <c r="AK255" s="33"/>
      <c r="AL255" s="33"/>
    </row>
    <row r="256" spans="2:38" ht="15.75">
      <c r="B256" s="33"/>
      <c r="C256" s="33"/>
      <c r="D256" s="33"/>
      <c r="E256" s="33"/>
      <c r="F256" s="33"/>
      <c r="G256" s="33"/>
      <c r="H256" s="33"/>
      <c r="I256" s="33"/>
      <c r="J256" s="33"/>
      <c r="K256" s="33"/>
      <c r="L256" s="33"/>
      <c r="M256" s="33"/>
      <c r="N256" s="33"/>
      <c r="O256" s="33"/>
      <c r="P256" s="33"/>
      <c r="Q256" s="33"/>
      <c r="R256" s="33"/>
      <c r="S256" s="33"/>
      <c r="T256" s="33"/>
      <c r="U256" s="33"/>
      <c r="V256" s="33"/>
      <c r="W256" s="33"/>
      <c r="X256" s="33"/>
      <c r="Y256" s="33"/>
      <c r="Z256" s="33"/>
      <c r="AA256" s="33"/>
      <c r="AB256" s="33"/>
      <c r="AC256" s="33"/>
      <c r="AD256" s="33"/>
      <c r="AE256" s="33"/>
      <c r="AF256" s="33"/>
      <c r="AG256" s="33"/>
      <c r="AH256" s="33"/>
      <c r="AI256" s="33"/>
      <c r="AJ256" s="33"/>
      <c r="AK256" s="33"/>
      <c r="AL256" s="33"/>
    </row>
    <row r="257" spans="2:38" ht="15.75">
      <c r="B257" s="33"/>
      <c r="C257" s="33"/>
      <c r="D257" s="33"/>
      <c r="E257" s="33"/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33"/>
      <c r="R257" s="33"/>
      <c r="S257" s="33"/>
      <c r="T257" s="33"/>
      <c r="U257" s="33"/>
      <c r="V257" s="33"/>
      <c r="W257" s="33"/>
      <c r="X257" s="33"/>
      <c r="Y257" s="33"/>
      <c r="Z257" s="33"/>
      <c r="AA257" s="33"/>
      <c r="AB257" s="33"/>
      <c r="AC257" s="33"/>
      <c r="AD257" s="33"/>
      <c r="AE257" s="33"/>
      <c r="AF257" s="33"/>
      <c r="AG257" s="33"/>
      <c r="AH257" s="33"/>
      <c r="AI257" s="33"/>
      <c r="AJ257" s="33"/>
      <c r="AK257" s="33"/>
      <c r="AL257" s="33"/>
    </row>
    <row r="258" spans="2:38" ht="15.75">
      <c r="B258" s="33"/>
      <c r="C258" s="33"/>
      <c r="D258" s="33"/>
      <c r="E258" s="33"/>
      <c r="F258" s="33"/>
      <c r="G258" s="33"/>
      <c r="H258" s="33"/>
      <c r="I258" s="33"/>
      <c r="J258" s="33"/>
      <c r="K258" s="33"/>
      <c r="L258" s="33"/>
      <c r="M258" s="33"/>
      <c r="N258" s="33"/>
      <c r="O258" s="33"/>
      <c r="P258" s="33"/>
      <c r="Q258" s="33"/>
      <c r="R258" s="33"/>
      <c r="S258" s="33"/>
      <c r="T258" s="33"/>
      <c r="U258" s="33"/>
      <c r="V258" s="33"/>
      <c r="W258" s="33"/>
      <c r="X258" s="33"/>
      <c r="Y258" s="33"/>
      <c r="Z258" s="33"/>
      <c r="AA258" s="33"/>
      <c r="AB258" s="33"/>
      <c r="AC258" s="33"/>
      <c r="AD258" s="33"/>
      <c r="AE258" s="33"/>
      <c r="AF258" s="33"/>
      <c r="AG258" s="33"/>
      <c r="AH258" s="33"/>
      <c r="AI258" s="33"/>
      <c r="AJ258" s="33"/>
      <c r="AK258" s="33"/>
      <c r="AL258" s="33"/>
    </row>
    <row r="259" spans="2:38" ht="15.75">
      <c r="B259" s="33"/>
      <c r="C259" s="33"/>
      <c r="D259" s="33"/>
      <c r="E259" s="33"/>
      <c r="F259" s="33"/>
      <c r="G259" s="33"/>
      <c r="H259" s="33"/>
      <c r="I259" s="33"/>
      <c r="J259" s="33"/>
      <c r="K259" s="33"/>
      <c r="L259" s="33"/>
      <c r="M259" s="33"/>
      <c r="N259" s="33"/>
      <c r="O259" s="33"/>
      <c r="P259" s="33"/>
      <c r="Q259" s="33"/>
      <c r="R259" s="33"/>
      <c r="S259" s="33"/>
      <c r="T259" s="33"/>
      <c r="U259" s="33"/>
      <c r="V259" s="33"/>
      <c r="W259" s="33"/>
      <c r="X259" s="33"/>
      <c r="Y259" s="33"/>
      <c r="Z259" s="33"/>
      <c r="AA259" s="33"/>
      <c r="AB259" s="33"/>
      <c r="AC259" s="33"/>
      <c r="AD259" s="33"/>
      <c r="AE259" s="33"/>
      <c r="AF259" s="33"/>
      <c r="AG259" s="33"/>
      <c r="AH259" s="33"/>
      <c r="AI259" s="33"/>
      <c r="AJ259" s="33"/>
      <c r="AK259" s="33"/>
      <c r="AL259" s="33"/>
    </row>
    <row r="260" spans="2:38" ht="15.75">
      <c r="B260" s="33"/>
      <c r="C260" s="33"/>
      <c r="D260" s="33"/>
      <c r="E260" s="33"/>
      <c r="F260" s="33"/>
      <c r="G260" s="33"/>
      <c r="H260" s="33"/>
      <c r="I260" s="33"/>
      <c r="J260" s="33"/>
      <c r="K260" s="33"/>
      <c r="L260" s="33"/>
      <c r="M260" s="33"/>
      <c r="N260" s="33"/>
      <c r="O260" s="33"/>
      <c r="P260" s="33"/>
      <c r="Q260" s="33"/>
      <c r="R260" s="33"/>
      <c r="S260" s="33"/>
      <c r="T260" s="33"/>
      <c r="U260" s="33"/>
      <c r="V260" s="33"/>
      <c r="W260" s="33"/>
      <c r="X260" s="33"/>
      <c r="Y260" s="33"/>
      <c r="Z260" s="33"/>
      <c r="AA260" s="33"/>
      <c r="AB260" s="33"/>
      <c r="AC260" s="33"/>
      <c r="AD260" s="33"/>
      <c r="AE260" s="33"/>
      <c r="AF260" s="33"/>
      <c r="AG260" s="33"/>
      <c r="AH260" s="33"/>
      <c r="AI260" s="33"/>
      <c r="AJ260" s="33"/>
      <c r="AK260" s="33"/>
      <c r="AL260" s="33"/>
    </row>
    <row r="261" spans="2:38" ht="15.75">
      <c r="B261" s="33"/>
      <c r="C261" s="33"/>
      <c r="D261" s="33"/>
      <c r="E261" s="33"/>
      <c r="F261" s="33"/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33"/>
      <c r="R261" s="33"/>
      <c r="S261" s="33"/>
      <c r="T261" s="33"/>
      <c r="U261" s="33"/>
      <c r="V261" s="33"/>
      <c r="W261" s="33"/>
      <c r="X261" s="33"/>
      <c r="Y261" s="33"/>
      <c r="Z261" s="33"/>
      <c r="AA261" s="33"/>
      <c r="AB261" s="33"/>
      <c r="AC261" s="33"/>
      <c r="AD261" s="33"/>
      <c r="AE261" s="33"/>
      <c r="AF261" s="33"/>
      <c r="AG261" s="33"/>
      <c r="AH261" s="33"/>
      <c r="AI261" s="33"/>
      <c r="AJ261" s="33"/>
      <c r="AK261" s="33"/>
      <c r="AL261" s="33"/>
    </row>
    <row r="262" spans="2:38" ht="15.75">
      <c r="B262" s="33"/>
      <c r="C262" s="33"/>
      <c r="D262" s="33"/>
      <c r="E262" s="33"/>
      <c r="F262" s="33"/>
      <c r="G262" s="33"/>
      <c r="H262" s="33"/>
      <c r="I262" s="33"/>
      <c r="J262" s="33"/>
      <c r="K262" s="33"/>
      <c r="L262" s="33"/>
      <c r="M262" s="33"/>
      <c r="N262" s="33"/>
      <c r="O262" s="33"/>
      <c r="P262" s="33"/>
      <c r="Q262" s="33"/>
      <c r="R262" s="33"/>
      <c r="S262" s="33"/>
      <c r="T262" s="33"/>
      <c r="U262" s="33"/>
      <c r="V262" s="33"/>
      <c r="W262" s="33"/>
      <c r="X262" s="33"/>
      <c r="Y262" s="33"/>
      <c r="Z262" s="33"/>
      <c r="AA262" s="33"/>
      <c r="AB262" s="33"/>
      <c r="AC262" s="33"/>
      <c r="AD262" s="33"/>
      <c r="AE262" s="33"/>
      <c r="AF262" s="33"/>
      <c r="AG262" s="33"/>
      <c r="AH262" s="33"/>
      <c r="AI262" s="33"/>
      <c r="AJ262" s="33"/>
      <c r="AK262" s="33"/>
      <c r="AL262" s="33"/>
    </row>
    <row r="263" spans="2:38" ht="15.75">
      <c r="B263" s="33"/>
      <c r="C263" s="33"/>
      <c r="D263" s="33"/>
      <c r="E263" s="33"/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33"/>
      <c r="R263" s="33"/>
      <c r="S263" s="33"/>
      <c r="T263" s="33"/>
      <c r="U263" s="33"/>
      <c r="V263" s="33"/>
      <c r="W263" s="33"/>
      <c r="X263" s="33"/>
      <c r="Y263" s="33"/>
      <c r="Z263" s="33"/>
      <c r="AA263" s="33"/>
      <c r="AB263" s="33"/>
      <c r="AC263" s="33"/>
      <c r="AD263" s="33"/>
      <c r="AE263" s="33"/>
      <c r="AF263" s="33"/>
      <c r="AG263" s="33"/>
      <c r="AH263" s="33"/>
      <c r="AI263" s="33"/>
      <c r="AJ263" s="33"/>
      <c r="AK263" s="33"/>
      <c r="AL263" s="33"/>
    </row>
    <row r="264" spans="2:38" ht="15.75">
      <c r="B264" s="33"/>
      <c r="C264" s="33"/>
      <c r="D264" s="33"/>
      <c r="E264" s="33"/>
      <c r="F264" s="33"/>
      <c r="G264" s="33"/>
      <c r="H264" s="33"/>
      <c r="I264" s="33"/>
      <c r="J264" s="33"/>
      <c r="K264" s="33"/>
      <c r="L264" s="33"/>
      <c r="M264" s="33"/>
      <c r="N264" s="33"/>
      <c r="O264" s="33"/>
      <c r="P264" s="33"/>
      <c r="Q264" s="33"/>
      <c r="R264" s="33"/>
      <c r="S264" s="33"/>
      <c r="T264" s="33"/>
      <c r="U264" s="33"/>
      <c r="V264" s="33"/>
      <c r="W264" s="33"/>
      <c r="X264" s="33"/>
      <c r="Y264" s="33"/>
      <c r="Z264" s="33"/>
      <c r="AA264" s="33"/>
      <c r="AB264" s="33"/>
      <c r="AC264" s="33"/>
      <c r="AD264" s="33"/>
      <c r="AE264" s="33"/>
      <c r="AF264" s="33"/>
      <c r="AG264" s="33"/>
      <c r="AH264" s="33"/>
      <c r="AI264" s="33"/>
      <c r="AJ264" s="33"/>
      <c r="AK264" s="33"/>
      <c r="AL264" s="33"/>
    </row>
    <row r="265" spans="2:38" ht="15.75">
      <c r="B265" s="33"/>
      <c r="C265" s="33"/>
      <c r="D265" s="33"/>
      <c r="E265" s="33"/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33"/>
      <c r="R265" s="33"/>
      <c r="S265" s="33"/>
      <c r="T265" s="33"/>
      <c r="U265" s="33"/>
      <c r="V265" s="33"/>
      <c r="W265" s="33"/>
      <c r="X265" s="33"/>
      <c r="Y265" s="33"/>
      <c r="Z265" s="33"/>
      <c r="AA265" s="33"/>
      <c r="AB265" s="33"/>
      <c r="AC265" s="33"/>
      <c r="AD265" s="33"/>
      <c r="AE265" s="33"/>
      <c r="AF265" s="33"/>
      <c r="AG265" s="33"/>
      <c r="AH265" s="33"/>
      <c r="AI265" s="33"/>
      <c r="AJ265" s="33"/>
      <c r="AK265" s="33"/>
      <c r="AL265" s="33"/>
    </row>
    <row r="266" spans="2:38" ht="15.75">
      <c r="B266" s="33"/>
      <c r="C266" s="33"/>
      <c r="D266" s="33"/>
      <c r="E266" s="33"/>
      <c r="F266" s="33"/>
      <c r="G266" s="33"/>
      <c r="H266" s="33"/>
      <c r="I266" s="33"/>
      <c r="J266" s="33"/>
      <c r="K266" s="33"/>
      <c r="L266" s="33"/>
      <c r="M266" s="33"/>
      <c r="N266" s="33"/>
      <c r="O266" s="33"/>
      <c r="P266" s="33"/>
      <c r="Q266" s="33"/>
      <c r="R266" s="33"/>
      <c r="S266" s="33"/>
      <c r="T266" s="33"/>
      <c r="U266" s="33"/>
      <c r="V266" s="33"/>
      <c r="W266" s="33"/>
      <c r="X266" s="33"/>
      <c r="Y266" s="33"/>
      <c r="Z266" s="33"/>
      <c r="AA266" s="33"/>
      <c r="AB266" s="33"/>
      <c r="AC266" s="33"/>
      <c r="AD266" s="33"/>
      <c r="AE266" s="33"/>
      <c r="AF266" s="33"/>
      <c r="AG266" s="33"/>
      <c r="AH266" s="33"/>
      <c r="AI266" s="33"/>
      <c r="AJ266" s="33"/>
      <c r="AK266" s="33"/>
      <c r="AL266" s="33"/>
    </row>
    <row r="267" spans="2:38" ht="15.75">
      <c r="B267" s="33"/>
      <c r="C267" s="33"/>
      <c r="D267" s="33"/>
      <c r="E267" s="33"/>
      <c r="F267" s="33"/>
      <c r="G267" s="33"/>
      <c r="H267" s="33"/>
      <c r="I267" s="33"/>
      <c r="J267" s="33"/>
      <c r="K267" s="33"/>
      <c r="L267" s="33"/>
      <c r="M267" s="33"/>
      <c r="N267" s="33"/>
      <c r="O267" s="33"/>
      <c r="P267" s="33"/>
      <c r="Q267" s="33"/>
      <c r="R267" s="33"/>
      <c r="S267" s="33"/>
      <c r="T267" s="33"/>
      <c r="U267" s="33"/>
      <c r="V267" s="33"/>
      <c r="W267" s="33"/>
      <c r="X267" s="33"/>
      <c r="Y267" s="33"/>
      <c r="Z267" s="33"/>
      <c r="AA267" s="33"/>
      <c r="AB267" s="33"/>
      <c r="AC267" s="33"/>
      <c r="AD267" s="33"/>
      <c r="AE267" s="33"/>
      <c r="AF267" s="33"/>
      <c r="AG267" s="33"/>
      <c r="AH267" s="33"/>
      <c r="AI267" s="33"/>
      <c r="AJ267" s="33"/>
      <c r="AK267" s="33"/>
      <c r="AL267" s="33"/>
    </row>
    <row r="268" spans="2:38" ht="15.75">
      <c r="B268" s="33"/>
      <c r="C268" s="33"/>
      <c r="D268" s="33"/>
      <c r="E268" s="33"/>
      <c r="F268" s="33"/>
      <c r="G268" s="33"/>
      <c r="H268" s="33"/>
      <c r="I268" s="33"/>
      <c r="J268" s="33"/>
      <c r="K268" s="33"/>
      <c r="L268" s="33"/>
      <c r="M268" s="33"/>
      <c r="N268" s="33"/>
      <c r="O268" s="33"/>
      <c r="P268" s="33"/>
      <c r="Q268" s="33"/>
      <c r="R268" s="33"/>
      <c r="S268" s="33"/>
      <c r="T268" s="33"/>
      <c r="U268" s="33"/>
      <c r="V268" s="33"/>
      <c r="W268" s="33"/>
      <c r="X268" s="33"/>
      <c r="Y268" s="33"/>
      <c r="Z268" s="33"/>
      <c r="AA268" s="33"/>
      <c r="AB268" s="33"/>
      <c r="AC268" s="33"/>
      <c r="AD268" s="33"/>
      <c r="AE268" s="33"/>
      <c r="AF268" s="33"/>
      <c r="AG268" s="33"/>
      <c r="AH268" s="33"/>
      <c r="AI268" s="33"/>
      <c r="AJ268" s="33"/>
      <c r="AK268" s="33"/>
      <c r="AL268" s="33"/>
    </row>
    <row r="269" spans="2:38" ht="15.75">
      <c r="B269" s="33"/>
      <c r="C269" s="33"/>
      <c r="D269" s="33"/>
      <c r="E269" s="33"/>
      <c r="F269" s="33"/>
      <c r="G269" s="33"/>
      <c r="H269" s="33"/>
      <c r="I269" s="33"/>
      <c r="J269" s="33"/>
      <c r="K269" s="33"/>
      <c r="L269" s="33"/>
      <c r="M269" s="33"/>
      <c r="N269" s="33"/>
      <c r="O269" s="33"/>
      <c r="P269" s="33"/>
      <c r="Q269" s="33"/>
      <c r="R269" s="33"/>
      <c r="S269" s="33"/>
      <c r="T269" s="33"/>
      <c r="U269" s="33"/>
      <c r="V269" s="33"/>
      <c r="W269" s="33"/>
      <c r="X269" s="33"/>
      <c r="Y269" s="33"/>
      <c r="Z269" s="33"/>
      <c r="AA269" s="33"/>
      <c r="AB269" s="33"/>
      <c r="AC269" s="33"/>
      <c r="AD269" s="33"/>
      <c r="AE269" s="33"/>
      <c r="AF269" s="33"/>
      <c r="AG269" s="33"/>
      <c r="AH269" s="33"/>
      <c r="AI269" s="33"/>
      <c r="AJ269" s="33"/>
      <c r="AK269" s="33"/>
      <c r="AL269" s="33"/>
    </row>
    <row r="270" spans="2:38" ht="15.75">
      <c r="B270" s="33"/>
      <c r="C270" s="33"/>
      <c r="D270" s="33"/>
      <c r="E270" s="33"/>
      <c r="F270" s="33"/>
      <c r="G270" s="33"/>
      <c r="H270" s="33"/>
      <c r="I270" s="33"/>
      <c r="J270" s="33"/>
      <c r="K270" s="33"/>
      <c r="L270" s="33"/>
      <c r="M270" s="33"/>
      <c r="N270" s="33"/>
      <c r="O270" s="33"/>
      <c r="P270" s="33"/>
      <c r="Q270" s="33"/>
      <c r="R270" s="33"/>
      <c r="S270" s="33"/>
      <c r="T270" s="33"/>
      <c r="U270" s="33"/>
      <c r="V270" s="33"/>
      <c r="W270" s="33"/>
      <c r="X270" s="33"/>
      <c r="Y270" s="33"/>
      <c r="Z270" s="33"/>
      <c r="AA270" s="33"/>
      <c r="AB270" s="33"/>
      <c r="AC270" s="33"/>
      <c r="AD270" s="33"/>
      <c r="AE270" s="33"/>
      <c r="AF270" s="33"/>
      <c r="AG270" s="33"/>
      <c r="AH270" s="33"/>
      <c r="AI270" s="33"/>
      <c r="AJ270" s="33"/>
      <c r="AK270" s="33"/>
      <c r="AL270" s="33"/>
    </row>
    <row r="271" spans="2:38" ht="15.75">
      <c r="B271" s="33"/>
      <c r="C271" s="33"/>
      <c r="D271" s="33"/>
      <c r="E271" s="33"/>
      <c r="F271" s="33"/>
      <c r="G271" s="33"/>
      <c r="H271" s="33"/>
      <c r="I271" s="33"/>
      <c r="J271" s="33"/>
      <c r="K271" s="33"/>
      <c r="L271" s="33"/>
      <c r="M271" s="33"/>
      <c r="N271" s="33"/>
      <c r="O271" s="33"/>
      <c r="P271" s="33"/>
      <c r="Q271" s="33"/>
      <c r="R271" s="33"/>
      <c r="S271" s="33"/>
      <c r="T271" s="33"/>
      <c r="U271" s="33"/>
      <c r="V271" s="33"/>
      <c r="W271" s="33"/>
      <c r="X271" s="33"/>
      <c r="Y271" s="33"/>
      <c r="Z271" s="33"/>
      <c r="AA271" s="33"/>
      <c r="AB271" s="33"/>
      <c r="AC271" s="33"/>
      <c r="AD271" s="33"/>
      <c r="AE271" s="33"/>
      <c r="AF271" s="33"/>
      <c r="AG271" s="33"/>
      <c r="AH271" s="33"/>
      <c r="AI271" s="33"/>
      <c r="AJ271" s="33"/>
      <c r="AK271" s="33"/>
      <c r="AL271" s="33"/>
    </row>
    <row r="272" spans="2:38" ht="15.75">
      <c r="B272" s="33"/>
      <c r="C272" s="33"/>
      <c r="D272" s="33"/>
      <c r="E272" s="33"/>
      <c r="F272" s="33"/>
      <c r="G272" s="33"/>
      <c r="H272" s="33"/>
      <c r="I272" s="33"/>
      <c r="J272" s="33"/>
      <c r="K272" s="33"/>
      <c r="L272" s="33"/>
      <c r="M272" s="33"/>
      <c r="N272" s="33"/>
      <c r="O272" s="33"/>
      <c r="P272" s="33"/>
      <c r="Q272" s="33"/>
      <c r="R272" s="33"/>
      <c r="S272" s="33"/>
      <c r="T272" s="33"/>
      <c r="U272" s="33"/>
      <c r="V272" s="33"/>
      <c r="W272" s="33"/>
      <c r="X272" s="33"/>
      <c r="Y272" s="33"/>
      <c r="Z272" s="33"/>
      <c r="AA272" s="33"/>
      <c r="AB272" s="33"/>
      <c r="AC272" s="33"/>
      <c r="AD272" s="33"/>
      <c r="AE272" s="33"/>
      <c r="AF272" s="33"/>
      <c r="AG272" s="33"/>
      <c r="AH272" s="33"/>
      <c r="AI272" s="33"/>
      <c r="AJ272" s="33"/>
      <c r="AK272" s="33"/>
      <c r="AL272" s="33"/>
    </row>
    <row r="273" spans="2:38" ht="15.75">
      <c r="B273" s="33"/>
      <c r="C273" s="33"/>
      <c r="D273" s="33"/>
      <c r="E273" s="33"/>
      <c r="F273" s="33"/>
      <c r="G273" s="33"/>
      <c r="H273" s="33"/>
      <c r="I273" s="33"/>
      <c r="J273" s="33"/>
      <c r="K273" s="33"/>
      <c r="L273" s="33"/>
      <c r="M273" s="33"/>
      <c r="N273" s="33"/>
      <c r="O273" s="33"/>
      <c r="P273" s="33"/>
      <c r="Q273" s="33"/>
      <c r="R273" s="33"/>
      <c r="S273" s="33"/>
      <c r="T273" s="33"/>
      <c r="U273" s="33"/>
      <c r="V273" s="33"/>
      <c r="W273" s="33"/>
      <c r="X273" s="33"/>
      <c r="Y273" s="33"/>
      <c r="Z273" s="33"/>
      <c r="AA273" s="33"/>
      <c r="AB273" s="33"/>
      <c r="AC273" s="33"/>
      <c r="AD273" s="33"/>
      <c r="AE273" s="33"/>
      <c r="AF273" s="33"/>
      <c r="AG273" s="33"/>
      <c r="AH273" s="33"/>
      <c r="AI273" s="33"/>
      <c r="AJ273" s="33"/>
      <c r="AK273" s="33"/>
      <c r="AL273" s="33"/>
    </row>
    <row r="274" spans="2:38" ht="15.75">
      <c r="B274" s="33"/>
      <c r="C274" s="33"/>
      <c r="D274" s="33"/>
      <c r="E274" s="33"/>
      <c r="F274" s="33"/>
      <c r="G274" s="33"/>
      <c r="H274" s="33"/>
      <c r="I274" s="33"/>
      <c r="J274" s="33"/>
      <c r="K274" s="33"/>
      <c r="L274" s="33"/>
      <c r="M274" s="33"/>
      <c r="N274" s="33"/>
      <c r="O274" s="33"/>
      <c r="P274" s="33"/>
      <c r="Q274" s="33"/>
      <c r="R274" s="33"/>
      <c r="S274" s="33"/>
      <c r="T274" s="33"/>
      <c r="U274" s="33"/>
      <c r="V274" s="33"/>
      <c r="W274" s="33"/>
      <c r="X274" s="33"/>
      <c r="Y274" s="33"/>
      <c r="Z274" s="33"/>
      <c r="AA274" s="33"/>
      <c r="AB274" s="33"/>
      <c r="AC274" s="33"/>
      <c r="AD274" s="33"/>
      <c r="AE274" s="33"/>
      <c r="AF274" s="33"/>
      <c r="AG274" s="33"/>
      <c r="AH274" s="33"/>
      <c r="AI274" s="33"/>
      <c r="AJ274" s="33"/>
      <c r="AK274" s="33"/>
      <c r="AL274" s="33"/>
    </row>
    <row r="275" spans="2:38" ht="15.75">
      <c r="B275" s="33"/>
      <c r="C275" s="33"/>
      <c r="D275" s="33"/>
      <c r="E275" s="33"/>
      <c r="F275" s="33"/>
      <c r="G275" s="33"/>
      <c r="H275" s="33"/>
      <c r="I275" s="33"/>
      <c r="J275" s="33"/>
      <c r="K275" s="33"/>
      <c r="L275" s="33"/>
      <c r="M275" s="33"/>
      <c r="N275" s="33"/>
      <c r="O275" s="33"/>
      <c r="P275" s="33"/>
      <c r="Q275" s="33"/>
      <c r="R275" s="33"/>
      <c r="S275" s="33"/>
      <c r="T275" s="33"/>
      <c r="U275" s="33"/>
      <c r="V275" s="33"/>
      <c r="W275" s="33"/>
      <c r="X275" s="33"/>
      <c r="Y275" s="33"/>
      <c r="Z275" s="33"/>
      <c r="AA275" s="33"/>
      <c r="AB275" s="33"/>
      <c r="AC275" s="33"/>
      <c r="AD275" s="33"/>
      <c r="AE275" s="33"/>
      <c r="AF275" s="33"/>
      <c r="AG275" s="33"/>
      <c r="AH275" s="33"/>
      <c r="AI275" s="33"/>
      <c r="AJ275" s="33"/>
      <c r="AK275" s="33"/>
      <c r="AL275" s="33"/>
    </row>
    <row r="276" spans="2:38" ht="15.75">
      <c r="B276" s="33"/>
      <c r="C276" s="33"/>
      <c r="D276" s="33"/>
      <c r="E276" s="33"/>
      <c r="F276" s="33"/>
      <c r="G276" s="33"/>
      <c r="H276" s="33"/>
      <c r="I276" s="33"/>
      <c r="J276" s="33"/>
      <c r="K276" s="33"/>
      <c r="L276" s="33"/>
      <c r="M276" s="33"/>
      <c r="N276" s="33"/>
      <c r="O276" s="33"/>
      <c r="P276" s="33"/>
      <c r="Q276" s="33"/>
      <c r="R276" s="33"/>
      <c r="S276" s="33"/>
      <c r="T276" s="33"/>
      <c r="U276" s="33"/>
      <c r="V276" s="33"/>
      <c r="W276" s="33"/>
      <c r="X276" s="33"/>
      <c r="Y276" s="33"/>
      <c r="Z276" s="33"/>
      <c r="AA276" s="33"/>
      <c r="AB276" s="33"/>
      <c r="AC276" s="33"/>
      <c r="AD276" s="33"/>
      <c r="AE276" s="33"/>
      <c r="AF276" s="33"/>
      <c r="AG276" s="33"/>
      <c r="AH276" s="33"/>
      <c r="AI276" s="33"/>
      <c r="AJ276" s="33"/>
      <c r="AK276" s="33"/>
      <c r="AL276" s="33"/>
    </row>
    <row r="277" spans="2:38" ht="15.75">
      <c r="B277" s="33"/>
      <c r="C277" s="33"/>
      <c r="D277" s="33"/>
      <c r="E277" s="33"/>
      <c r="F277" s="33"/>
      <c r="G277" s="33"/>
      <c r="H277" s="33"/>
      <c r="I277" s="33"/>
      <c r="J277" s="33"/>
      <c r="K277" s="33"/>
      <c r="L277" s="33"/>
      <c r="M277" s="33"/>
      <c r="N277" s="33"/>
      <c r="O277" s="33"/>
      <c r="P277" s="33"/>
      <c r="Q277" s="33"/>
      <c r="R277" s="33"/>
      <c r="S277" s="33"/>
      <c r="T277" s="33"/>
      <c r="U277" s="33"/>
      <c r="V277" s="33"/>
      <c r="W277" s="33"/>
      <c r="X277" s="33"/>
      <c r="Y277" s="33"/>
      <c r="Z277" s="33"/>
      <c r="AA277" s="33"/>
      <c r="AB277" s="33"/>
      <c r="AC277" s="33"/>
      <c r="AD277" s="33"/>
      <c r="AE277" s="33"/>
      <c r="AF277" s="33"/>
      <c r="AG277" s="33"/>
      <c r="AH277" s="33"/>
      <c r="AI277" s="33"/>
      <c r="AJ277" s="33"/>
      <c r="AK277" s="33"/>
      <c r="AL277" s="33"/>
    </row>
    <row r="278" spans="2:38" ht="15.75">
      <c r="B278" s="33"/>
      <c r="C278" s="33"/>
      <c r="D278" s="33"/>
      <c r="E278" s="33"/>
      <c r="F278" s="33"/>
      <c r="G278" s="33"/>
      <c r="H278" s="33"/>
      <c r="I278" s="33"/>
      <c r="J278" s="33"/>
      <c r="K278" s="33"/>
      <c r="L278" s="33"/>
      <c r="M278" s="33"/>
      <c r="N278" s="33"/>
      <c r="O278" s="33"/>
      <c r="P278" s="33"/>
      <c r="Q278" s="33"/>
      <c r="R278" s="33"/>
      <c r="S278" s="33"/>
      <c r="T278" s="33"/>
      <c r="U278" s="33"/>
      <c r="V278" s="33"/>
      <c r="W278" s="33"/>
      <c r="X278" s="33"/>
      <c r="Y278" s="33"/>
      <c r="Z278" s="33"/>
      <c r="AA278" s="33"/>
      <c r="AB278" s="33"/>
      <c r="AC278" s="33"/>
      <c r="AD278" s="33"/>
      <c r="AE278" s="33"/>
      <c r="AF278" s="33"/>
      <c r="AG278" s="33"/>
      <c r="AH278" s="33"/>
      <c r="AI278" s="33"/>
      <c r="AJ278" s="33"/>
      <c r="AK278" s="33"/>
      <c r="AL278" s="33"/>
    </row>
    <row r="279" spans="2:38" ht="15.75">
      <c r="B279" s="33"/>
      <c r="C279" s="33"/>
      <c r="D279" s="33"/>
      <c r="E279" s="33"/>
      <c r="F279" s="33"/>
      <c r="G279" s="33"/>
      <c r="H279" s="33"/>
      <c r="I279" s="33"/>
      <c r="J279" s="33"/>
      <c r="K279" s="33"/>
      <c r="L279" s="33"/>
      <c r="M279" s="33"/>
      <c r="N279" s="33"/>
      <c r="O279" s="33"/>
      <c r="P279" s="33"/>
      <c r="Q279" s="33"/>
      <c r="R279" s="33"/>
      <c r="S279" s="33"/>
      <c r="T279" s="33"/>
      <c r="U279" s="33"/>
      <c r="V279" s="33"/>
      <c r="W279" s="33"/>
      <c r="X279" s="33"/>
      <c r="Y279" s="33"/>
      <c r="Z279" s="33"/>
      <c r="AA279" s="33"/>
      <c r="AB279" s="33"/>
      <c r="AC279" s="33"/>
      <c r="AD279" s="33"/>
      <c r="AE279" s="33"/>
      <c r="AF279" s="33"/>
      <c r="AG279" s="33"/>
      <c r="AH279" s="33"/>
      <c r="AI279" s="33"/>
      <c r="AJ279" s="33"/>
      <c r="AK279" s="33"/>
      <c r="AL279" s="33"/>
    </row>
    <row r="280" spans="2:38" ht="15.75">
      <c r="B280" s="33"/>
      <c r="C280" s="33"/>
      <c r="D280" s="33"/>
      <c r="E280" s="33"/>
      <c r="F280" s="33"/>
      <c r="G280" s="33"/>
      <c r="H280" s="33"/>
      <c r="I280" s="33"/>
      <c r="J280" s="33"/>
      <c r="K280" s="33"/>
      <c r="L280" s="33"/>
      <c r="M280" s="33"/>
      <c r="N280" s="33"/>
      <c r="O280" s="33"/>
      <c r="P280" s="33"/>
      <c r="Q280" s="33"/>
      <c r="R280" s="33"/>
      <c r="S280" s="33"/>
      <c r="T280" s="33"/>
      <c r="U280" s="33"/>
      <c r="V280" s="33"/>
      <c r="W280" s="33"/>
      <c r="X280" s="33"/>
      <c r="Y280" s="33"/>
      <c r="Z280" s="33"/>
      <c r="AA280" s="33"/>
      <c r="AB280" s="33"/>
      <c r="AC280" s="33"/>
      <c r="AD280" s="33"/>
      <c r="AE280" s="33"/>
      <c r="AF280" s="33"/>
      <c r="AG280" s="33"/>
      <c r="AH280" s="33"/>
      <c r="AI280" s="33"/>
      <c r="AJ280" s="33"/>
      <c r="AK280" s="33"/>
      <c r="AL280" s="33"/>
    </row>
    <row r="281" spans="2:38" ht="15.75">
      <c r="B281" s="33"/>
      <c r="C281" s="33"/>
      <c r="D281" s="33"/>
      <c r="E281" s="33"/>
      <c r="F281" s="33"/>
      <c r="G281" s="33"/>
      <c r="H281" s="33"/>
      <c r="I281" s="33"/>
      <c r="J281" s="33"/>
      <c r="K281" s="33"/>
      <c r="L281" s="33"/>
      <c r="M281" s="33"/>
      <c r="N281" s="33"/>
      <c r="O281" s="33"/>
      <c r="P281" s="33"/>
      <c r="Q281" s="33"/>
      <c r="R281" s="33"/>
      <c r="S281" s="33"/>
      <c r="T281" s="33"/>
      <c r="U281" s="33"/>
      <c r="V281" s="33"/>
      <c r="W281" s="33"/>
      <c r="X281" s="33"/>
      <c r="Y281" s="33"/>
      <c r="Z281" s="33"/>
      <c r="AA281" s="33"/>
      <c r="AB281" s="33"/>
      <c r="AC281" s="33"/>
      <c r="AD281" s="33"/>
      <c r="AE281" s="33"/>
      <c r="AF281" s="33"/>
      <c r="AG281" s="33"/>
      <c r="AH281" s="33"/>
      <c r="AI281" s="33"/>
      <c r="AJ281" s="33"/>
      <c r="AK281" s="33"/>
      <c r="AL281" s="33"/>
    </row>
    <row r="282" spans="2:38" ht="15.75">
      <c r="B282" s="33"/>
      <c r="C282" s="33"/>
      <c r="D282" s="33"/>
      <c r="E282" s="33"/>
      <c r="F282" s="33"/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33"/>
      <c r="R282" s="33"/>
      <c r="S282" s="33"/>
      <c r="T282" s="33"/>
      <c r="U282" s="33"/>
      <c r="V282" s="33"/>
      <c r="W282" s="33"/>
      <c r="X282" s="33"/>
      <c r="Y282" s="33"/>
      <c r="Z282" s="33"/>
      <c r="AA282" s="33"/>
      <c r="AB282" s="33"/>
      <c r="AC282" s="33"/>
      <c r="AD282" s="33"/>
      <c r="AE282" s="33"/>
      <c r="AF282" s="33"/>
      <c r="AG282" s="33"/>
      <c r="AH282" s="33"/>
      <c r="AI282" s="33"/>
      <c r="AJ282" s="33"/>
      <c r="AK282" s="33"/>
      <c r="AL282" s="33"/>
    </row>
    <row r="283" spans="2:38" ht="15.75">
      <c r="B283" s="33"/>
      <c r="C283" s="33"/>
      <c r="D283" s="33"/>
      <c r="E283" s="33"/>
      <c r="F283" s="33"/>
      <c r="G283" s="33"/>
      <c r="H283" s="33"/>
      <c r="I283" s="33"/>
      <c r="J283" s="33"/>
      <c r="K283" s="33"/>
      <c r="L283" s="33"/>
      <c r="M283" s="33"/>
      <c r="N283" s="33"/>
      <c r="O283" s="33"/>
      <c r="P283" s="33"/>
      <c r="Q283" s="33"/>
      <c r="R283" s="33"/>
      <c r="S283" s="33"/>
      <c r="T283" s="33"/>
      <c r="U283" s="33"/>
      <c r="V283" s="33"/>
      <c r="W283" s="33"/>
      <c r="X283" s="33"/>
      <c r="Y283" s="33"/>
      <c r="Z283" s="33"/>
      <c r="AA283" s="33"/>
      <c r="AB283" s="33"/>
      <c r="AC283" s="33"/>
      <c r="AD283" s="33"/>
      <c r="AE283" s="33"/>
      <c r="AF283" s="33"/>
      <c r="AG283" s="33"/>
      <c r="AH283" s="33"/>
      <c r="AI283" s="33"/>
      <c r="AJ283" s="33"/>
      <c r="AK283" s="33"/>
      <c r="AL283" s="33"/>
    </row>
    <row r="284" spans="2:38" ht="15.75">
      <c r="B284" s="33"/>
      <c r="C284" s="33"/>
      <c r="D284" s="33"/>
      <c r="E284" s="33"/>
      <c r="F284" s="33"/>
      <c r="G284" s="33"/>
      <c r="H284" s="33"/>
      <c r="I284" s="33"/>
      <c r="J284" s="33"/>
      <c r="K284" s="33"/>
      <c r="L284" s="33"/>
      <c r="M284" s="33"/>
      <c r="N284" s="33"/>
      <c r="O284" s="33"/>
      <c r="P284" s="33"/>
      <c r="Q284" s="33"/>
      <c r="R284" s="33"/>
      <c r="S284" s="33"/>
      <c r="T284" s="33"/>
      <c r="U284" s="33"/>
      <c r="V284" s="33"/>
      <c r="W284" s="33"/>
      <c r="X284" s="33"/>
      <c r="Y284" s="33"/>
      <c r="Z284" s="33"/>
      <c r="AA284" s="33"/>
      <c r="AB284" s="33"/>
      <c r="AC284" s="33"/>
      <c r="AD284" s="33"/>
      <c r="AE284" s="33"/>
      <c r="AF284" s="33"/>
      <c r="AG284" s="33"/>
      <c r="AH284" s="33"/>
      <c r="AI284" s="33"/>
      <c r="AJ284" s="33"/>
      <c r="AK284" s="33"/>
      <c r="AL284" s="33"/>
    </row>
    <row r="285" spans="2:38" ht="15.75">
      <c r="B285" s="33"/>
      <c r="C285" s="33"/>
      <c r="D285" s="33"/>
      <c r="E285" s="33"/>
      <c r="F285" s="33"/>
      <c r="G285" s="33"/>
      <c r="H285" s="33"/>
      <c r="I285" s="33"/>
      <c r="J285" s="33"/>
      <c r="K285" s="33"/>
      <c r="L285" s="33"/>
      <c r="M285" s="33"/>
      <c r="N285" s="33"/>
      <c r="O285" s="33"/>
      <c r="P285" s="33"/>
      <c r="Q285" s="33"/>
      <c r="R285" s="33"/>
      <c r="S285" s="33"/>
      <c r="T285" s="33"/>
      <c r="U285" s="33"/>
      <c r="V285" s="33"/>
      <c r="W285" s="33"/>
      <c r="X285" s="33"/>
      <c r="Y285" s="33"/>
      <c r="Z285" s="33"/>
      <c r="AA285" s="33"/>
      <c r="AB285" s="33"/>
      <c r="AC285" s="33"/>
      <c r="AD285" s="33"/>
      <c r="AE285" s="33"/>
      <c r="AF285" s="33"/>
      <c r="AG285" s="33"/>
      <c r="AH285" s="33"/>
      <c r="AI285" s="33"/>
      <c r="AJ285" s="33"/>
      <c r="AK285" s="33"/>
      <c r="AL285" s="33"/>
    </row>
    <row r="286" spans="2:38" ht="15.75">
      <c r="B286" s="33"/>
      <c r="C286" s="33"/>
      <c r="D286" s="33"/>
      <c r="E286" s="33"/>
      <c r="F286" s="33"/>
      <c r="G286" s="33"/>
      <c r="H286" s="33"/>
      <c r="I286" s="33"/>
      <c r="J286" s="33"/>
      <c r="K286" s="33"/>
      <c r="L286" s="33"/>
      <c r="M286" s="33"/>
      <c r="N286" s="33"/>
      <c r="O286" s="33"/>
      <c r="P286" s="33"/>
      <c r="Q286" s="33"/>
      <c r="R286" s="33"/>
      <c r="S286" s="33"/>
      <c r="T286" s="33"/>
      <c r="U286" s="33"/>
      <c r="V286" s="33"/>
      <c r="W286" s="33"/>
      <c r="X286" s="33"/>
      <c r="Y286" s="33"/>
      <c r="Z286" s="33"/>
      <c r="AA286" s="33"/>
      <c r="AB286" s="33"/>
      <c r="AC286" s="33"/>
      <c r="AD286" s="33"/>
      <c r="AE286" s="33"/>
      <c r="AF286" s="33"/>
      <c r="AG286" s="33"/>
      <c r="AH286" s="33"/>
      <c r="AI286" s="33"/>
      <c r="AJ286" s="33"/>
      <c r="AK286" s="33"/>
      <c r="AL286" s="33"/>
    </row>
    <row r="287" spans="2:38" ht="15.75">
      <c r="B287" s="33"/>
      <c r="C287" s="33"/>
      <c r="D287" s="33"/>
      <c r="E287" s="33"/>
      <c r="F287" s="33"/>
      <c r="G287" s="33"/>
      <c r="H287" s="33"/>
      <c r="I287" s="33"/>
      <c r="J287" s="33"/>
      <c r="K287" s="33"/>
      <c r="L287" s="33"/>
      <c r="M287" s="33"/>
      <c r="N287" s="33"/>
      <c r="O287" s="33"/>
      <c r="P287" s="33"/>
      <c r="Q287" s="33"/>
      <c r="R287" s="33"/>
      <c r="S287" s="33"/>
      <c r="T287" s="33"/>
      <c r="U287" s="33"/>
      <c r="V287" s="33"/>
      <c r="W287" s="33"/>
      <c r="X287" s="33"/>
      <c r="Y287" s="33"/>
      <c r="Z287" s="33"/>
      <c r="AA287" s="33"/>
      <c r="AB287" s="33"/>
      <c r="AC287" s="33"/>
      <c r="AD287" s="33"/>
      <c r="AE287" s="33"/>
      <c r="AF287" s="33"/>
      <c r="AG287" s="33"/>
      <c r="AH287" s="33"/>
      <c r="AI287" s="33"/>
      <c r="AJ287" s="33"/>
      <c r="AK287" s="33"/>
      <c r="AL287" s="33"/>
    </row>
    <row r="288" spans="2:38" ht="15.75">
      <c r="B288" s="33"/>
      <c r="C288" s="33"/>
      <c r="D288" s="33"/>
      <c r="E288" s="33"/>
      <c r="F288" s="33"/>
      <c r="G288" s="33"/>
      <c r="H288" s="33"/>
      <c r="I288" s="33"/>
      <c r="J288" s="33"/>
      <c r="K288" s="33"/>
      <c r="L288" s="33"/>
      <c r="M288" s="33"/>
      <c r="N288" s="33"/>
      <c r="O288" s="33"/>
      <c r="P288" s="33"/>
      <c r="Q288" s="33"/>
      <c r="R288" s="33"/>
      <c r="S288" s="33"/>
      <c r="T288" s="33"/>
      <c r="U288" s="33"/>
      <c r="V288" s="33"/>
      <c r="W288" s="33"/>
      <c r="X288" s="33"/>
      <c r="Y288" s="33"/>
      <c r="Z288" s="33"/>
      <c r="AA288" s="33"/>
      <c r="AB288" s="33"/>
      <c r="AC288" s="33"/>
      <c r="AD288" s="33"/>
      <c r="AE288" s="33"/>
      <c r="AF288" s="33"/>
      <c r="AG288" s="33"/>
      <c r="AH288" s="33"/>
      <c r="AI288" s="33"/>
      <c r="AJ288" s="33"/>
      <c r="AK288" s="33"/>
      <c r="AL288" s="33"/>
    </row>
    <row r="289" spans="2:38" ht="15.75">
      <c r="B289" s="33"/>
      <c r="C289" s="33"/>
      <c r="D289" s="33"/>
      <c r="E289" s="33"/>
      <c r="F289" s="33"/>
      <c r="G289" s="33"/>
      <c r="H289" s="33"/>
      <c r="I289" s="33"/>
      <c r="J289" s="33"/>
      <c r="K289" s="33"/>
      <c r="L289" s="33"/>
      <c r="M289" s="33"/>
      <c r="N289" s="33"/>
      <c r="O289" s="33"/>
      <c r="P289" s="33"/>
      <c r="Q289" s="33"/>
      <c r="R289" s="33"/>
      <c r="S289" s="33"/>
      <c r="T289" s="33"/>
      <c r="U289" s="33"/>
      <c r="V289" s="33"/>
      <c r="W289" s="33"/>
      <c r="X289" s="33"/>
      <c r="Y289" s="33"/>
      <c r="Z289" s="33"/>
      <c r="AA289" s="33"/>
      <c r="AB289" s="33"/>
      <c r="AC289" s="33"/>
      <c r="AD289" s="33"/>
      <c r="AE289" s="33"/>
      <c r="AF289" s="33"/>
      <c r="AG289" s="33"/>
      <c r="AH289" s="33"/>
      <c r="AI289" s="33"/>
      <c r="AJ289" s="33"/>
      <c r="AK289" s="33"/>
      <c r="AL289" s="33"/>
    </row>
    <row r="290" spans="2:38" ht="15.75">
      <c r="B290" s="33"/>
      <c r="C290" s="33"/>
      <c r="D290" s="33"/>
      <c r="E290" s="33"/>
      <c r="F290" s="33"/>
      <c r="G290" s="33"/>
      <c r="H290" s="33"/>
      <c r="I290" s="33"/>
      <c r="J290" s="33"/>
      <c r="K290" s="33"/>
      <c r="L290" s="33"/>
      <c r="M290" s="33"/>
      <c r="N290" s="33"/>
      <c r="O290" s="33"/>
      <c r="P290" s="33"/>
      <c r="Q290" s="33"/>
      <c r="R290" s="33"/>
      <c r="S290" s="33"/>
      <c r="T290" s="33"/>
      <c r="U290" s="33"/>
      <c r="V290" s="33"/>
      <c r="W290" s="33"/>
      <c r="X290" s="33"/>
      <c r="Y290" s="33"/>
      <c r="Z290" s="33"/>
      <c r="AA290" s="33"/>
      <c r="AB290" s="33"/>
      <c r="AC290" s="33"/>
      <c r="AD290" s="33"/>
      <c r="AE290" s="33"/>
      <c r="AF290" s="33"/>
      <c r="AG290" s="33"/>
      <c r="AH290" s="33"/>
      <c r="AI290" s="33"/>
      <c r="AJ290" s="33"/>
      <c r="AK290" s="33"/>
      <c r="AL290" s="33"/>
    </row>
    <row r="291" spans="2:38" ht="15.75">
      <c r="B291" s="33"/>
      <c r="C291" s="33"/>
      <c r="D291" s="33"/>
      <c r="E291" s="33"/>
      <c r="F291" s="33"/>
      <c r="G291" s="33"/>
      <c r="H291" s="33"/>
      <c r="I291" s="33"/>
      <c r="J291" s="33"/>
      <c r="K291" s="33"/>
      <c r="L291" s="33"/>
      <c r="M291" s="33"/>
      <c r="N291" s="33"/>
      <c r="O291" s="33"/>
      <c r="P291" s="33"/>
      <c r="Q291" s="33"/>
      <c r="R291" s="33"/>
      <c r="S291" s="33"/>
      <c r="T291" s="33"/>
      <c r="U291" s="33"/>
      <c r="V291" s="33"/>
      <c r="W291" s="33"/>
      <c r="X291" s="33"/>
      <c r="Y291" s="33"/>
      <c r="Z291" s="33"/>
      <c r="AA291" s="33"/>
      <c r="AB291" s="33"/>
      <c r="AC291" s="33"/>
      <c r="AD291" s="33"/>
      <c r="AE291" s="33"/>
      <c r="AF291" s="33"/>
      <c r="AG291" s="33"/>
      <c r="AH291" s="33"/>
      <c r="AI291" s="33"/>
      <c r="AJ291" s="33"/>
      <c r="AK291" s="33"/>
      <c r="AL291" s="33"/>
    </row>
    <row r="292" spans="2:38" ht="15.75">
      <c r="B292" s="33"/>
      <c r="C292" s="33"/>
      <c r="D292" s="33"/>
      <c r="E292" s="33"/>
      <c r="F292" s="33"/>
      <c r="G292" s="33"/>
      <c r="H292" s="33"/>
      <c r="I292" s="33"/>
      <c r="J292" s="33"/>
      <c r="K292" s="33"/>
      <c r="L292" s="33"/>
      <c r="M292" s="33"/>
      <c r="N292" s="33"/>
      <c r="O292" s="33"/>
      <c r="P292" s="33"/>
      <c r="Q292" s="33"/>
      <c r="R292" s="33"/>
      <c r="S292" s="33"/>
      <c r="T292" s="33"/>
      <c r="U292" s="33"/>
      <c r="V292" s="33"/>
      <c r="W292" s="33"/>
      <c r="X292" s="33"/>
      <c r="Y292" s="33"/>
      <c r="Z292" s="33"/>
      <c r="AA292" s="33"/>
      <c r="AB292" s="33"/>
      <c r="AC292" s="33"/>
      <c r="AD292" s="33"/>
      <c r="AE292" s="33"/>
      <c r="AF292" s="33"/>
      <c r="AG292" s="33"/>
      <c r="AH292" s="33"/>
      <c r="AI292" s="33"/>
      <c r="AJ292" s="33"/>
      <c r="AK292" s="33"/>
      <c r="AL292" s="33"/>
    </row>
    <row r="293" spans="2:38" ht="15.75">
      <c r="B293" s="33"/>
      <c r="C293" s="33"/>
      <c r="D293" s="33"/>
      <c r="E293" s="33"/>
      <c r="F293" s="33"/>
      <c r="G293" s="33"/>
      <c r="H293" s="33"/>
      <c r="I293" s="33"/>
      <c r="J293" s="33"/>
      <c r="K293" s="33"/>
      <c r="L293" s="33"/>
      <c r="M293" s="33"/>
      <c r="N293" s="33"/>
      <c r="O293" s="33"/>
      <c r="P293" s="33"/>
      <c r="Q293" s="33"/>
      <c r="R293" s="33"/>
      <c r="S293" s="33"/>
      <c r="T293" s="33"/>
      <c r="U293" s="33"/>
      <c r="V293" s="33"/>
      <c r="W293" s="33"/>
      <c r="X293" s="33"/>
      <c r="Y293" s="33"/>
      <c r="Z293" s="33"/>
      <c r="AA293" s="33"/>
      <c r="AB293" s="33"/>
      <c r="AC293" s="33"/>
      <c r="AD293" s="33"/>
      <c r="AE293" s="33"/>
      <c r="AF293" s="33"/>
      <c r="AG293" s="33"/>
      <c r="AH293" s="33"/>
      <c r="AI293" s="33"/>
      <c r="AJ293" s="33"/>
      <c r="AK293" s="33"/>
      <c r="AL293" s="33"/>
    </row>
    <row r="294" spans="2:38" ht="15.75">
      <c r="B294" s="33"/>
      <c r="C294" s="33"/>
      <c r="D294" s="33"/>
      <c r="E294" s="33"/>
      <c r="F294" s="33"/>
      <c r="G294" s="33"/>
      <c r="H294" s="33"/>
      <c r="I294" s="33"/>
      <c r="J294" s="33"/>
      <c r="K294" s="33"/>
      <c r="L294" s="33"/>
      <c r="M294" s="33"/>
      <c r="N294" s="33"/>
      <c r="O294" s="33"/>
      <c r="P294" s="33"/>
      <c r="Q294" s="33"/>
      <c r="R294" s="33"/>
      <c r="S294" s="33"/>
      <c r="T294" s="33"/>
      <c r="U294" s="33"/>
      <c r="V294" s="33"/>
      <c r="W294" s="33"/>
      <c r="X294" s="33"/>
      <c r="Y294" s="33"/>
      <c r="Z294" s="33"/>
      <c r="AA294" s="33"/>
      <c r="AB294" s="33"/>
      <c r="AC294" s="33"/>
      <c r="AD294" s="33"/>
      <c r="AE294" s="33"/>
      <c r="AF294" s="33"/>
      <c r="AG294" s="33"/>
      <c r="AH294" s="33"/>
      <c r="AI294" s="33"/>
      <c r="AJ294" s="33"/>
      <c r="AK294" s="33"/>
      <c r="AL294" s="33"/>
    </row>
    <row r="295" spans="2:38" ht="15.75">
      <c r="B295" s="33"/>
      <c r="C295" s="33"/>
      <c r="D295" s="33"/>
      <c r="E295" s="33"/>
      <c r="F295" s="33"/>
      <c r="G295" s="33"/>
      <c r="H295" s="33"/>
      <c r="I295" s="33"/>
      <c r="J295" s="33"/>
      <c r="K295" s="33"/>
      <c r="L295" s="33"/>
      <c r="M295" s="33"/>
      <c r="N295" s="33"/>
      <c r="O295" s="33"/>
      <c r="P295" s="33"/>
      <c r="Q295" s="33"/>
      <c r="R295" s="33"/>
      <c r="S295" s="33"/>
      <c r="T295" s="33"/>
      <c r="U295" s="33"/>
      <c r="V295" s="33"/>
      <c r="W295" s="33"/>
      <c r="X295" s="33"/>
      <c r="Y295" s="33"/>
      <c r="Z295" s="33"/>
      <c r="AA295" s="33"/>
      <c r="AB295" s="33"/>
      <c r="AC295" s="33"/>
      <c r="AD295" s="33"/>
      <c r="AE295" s="33"/>
      <c r="AF295" s="33"/>
      <c r="AG295" s="33"/>
      <c r="AH295" s="33"/>
      <c r="AI295" s="33"/>
      <c r="AJ295" s="33"/>
      <c r="AK295" s="33"/>
      <c r="AL295" s="33"/>
    </row>
    <row r="296" spans="2:38" ht="15.75">
      <c r="B296" s="33"/>
      <c r="C296" s="33"/>
      <c r="D296" s="33"/>
      <c r="E296" s="33"/>
      <c r="F296" s="33"/>
      <c r="G296" s="33"/>
      <c r="H296" s="33"/>
      <c r="I296" s="33"/>
      <c r="J296" s="33"/>
      <c r="K296" s="33"/>
      <c r="L296" s="33"/>
      <c r="M296" s="33"/>
      <c r="N296" s="33"/>
      <c r="O296" s="33"/>
      <c r="P296" s="33"/>
      <c r="Q296" s="33"/>
      <c r="R296" s="33"/>
      <c r="S296" s="33"/>
      <c r="T296" s="33"/>
      <c r="U296" s="33"/>
      <c r="V296" s="33"/>
      <c r="W296" s="33"/>
      <c r="X296" s="33"/>
      <c r="Y296" s="33"/>
      <c r="Z296" s="33"/>
      <c r="AA296" s="33"/>
      <c r="AB296" s="33"/>
      <c r="AC296" s="33"/>
      <c r="AD296" s="33"/>
      <c r="AE296" s="33"/>
      <c r="AF296" s="33"/>
      <c r="AG296" s="33"/>
      <c r="AH296" s="33"/>
      <c r="AI296" s="33"/>
      <c r="AJ296" s="33"/>
      <c r="AK296" s="33"/>
      <c r="AL296" s="33"/>
    </row>
    <row r="297" spans="2:38" ht="15.75">
      <c r="B297" s="33"/>
      <c r="C297" s="33"/>
      <c r="D297" s="33"/>
      <c r="E297" s="33"/>
      <c r="F297" s="33"/>
      <c r="G297" s="33"/>
      <c r="H297" s="33"/>
      <c r="I297" s="33"/>
      <c r="J297" s="33"/>
      <c r="K297" s="33"/>
      <c r="L297" s="33"/>
      <c r="M297" s="33"/>
      <c r="N297" s="33"/>
      <c r="O297" s="33"/>
      <c r="P297" s="33"/>
      <c r="Q297" s="33"/>
      <c r="R297" s="33"/>
      <c r="S297" s="33"/>
      <c r="T297" s="33"/>
      <c r="U297" s="33"/>
      <c r="V297" s="33"/>
      <c r="W297" s="33"/>
      <c r="X297" s="33"/>
      <c r="Y297" s="33"/>
      <c r="Z297" s="33"/>
      <c r="AA297" s="33"/>
      <c r="AB297" s="33"/>
      <c r="AC297" s="33"/>
      <c r="AD297" s="33"/>
      <c r="AE297" s="33"/>
      <c r="AF297" s="33"/>
      <c r="AG297" s="33"/>
      <c r="AH297" s="33"/>
      <c r="AI297" s="33"/>
      <c r="AJ297" s="33"/>
      <c r="AK297" s="33"/>
      <c r="AL297" s="33"/>
    </row>
    <row r="298" spans="2:38" ht="15.75">
      <c r="B298" s="33"/>
      <c r="C298" s="33"/>
      <c r="D298" s="33"/>
      <c r="E298" s="33"/>
      <c r="F298" s="33"/>
      <c r="G298" s="33"/>
      <c r="H298" s="33"/>
      <c r="I298" s="33"/>
      <c r="J298" s="33"/>
      <c r="K298" s="33"/>
      <c r="L298" s="33"/>
      <c r="M298" s="33"/>
      <c r="N298" s="33"/>
      <c r="O298" s="33"/>
      <c r="P298" s="33"/>
      <c r="Q298" s="33"/>
      <c r="R298" s="33"/>
      <c r="S298" s="33"/>
      <c r="T298" s="33"/>
      <c r="U298" s="33"/>
      <c r="V298" s="33"/>
      <c r="W298" s="33"/>
      <c r="X298" s="33"/>
      <c r="Y298" s="33"/>
      <c r="Z298" s="33"/>
      <c r="AA298" s="33"/>
      <c r="AB298" s="33"/>
      <c r="AC298" s="33"/>
      <c r="AD298" s="33"/>
      <c r="AE298" s="33"/>
      <c r="AF298" s="33"/>
      <c r="AG298" s="33"/>
      <c r="AH298" s="33"/>
      <c r="AI298" s="33"/>
      <c r="AJ298" s="33"/>
      <c r="AK298" s="33"/>
      <c r="AL298" s="33"/>
    </row>
    <row r="299" spans="2:38" ht="15.75">
      <c r="B299" s="33"/>
      <c r="C299" s="33"/>
      <c r="D299" s="33"/>
      <c r="E299" s="33"/>
      <c r="F299" s="33"/>
      <c r="G299" s="33"/>
      <c r="H299" s="33"/>
      <c r="I299" s="33"/>
      <c r="J299" s="33"/>
      <c r="K299" s="33"/>
      <c r="L299" s="33"/>
      <c r="M299" s="33"/>
      <c r="N299" s="33"/>
      <c r="O299" s="33"/>
      <c r="P299" s="33"/>
      <c r="Q299" s="33"/>
      <c r="R299" s="33"/>
      <c r="S299" s="33"/>
      <c r="T299" s="33"/>
      <c r="U299" s="33"/>
      <c r="V299" s="33"/>
      <c r="W299" s="33"/>
      <c r="X299" s="33"/>
      <c r="Y299" s="33"/>
      <c r="Z299" s="33"/>
      <c r="AA299" s="33"/>
      <c r="AB299" s="33"/>
      <c r="AC299" s="33"/>
      <c r="AD299" s="33"/>
      <c r="AE299" s="33"/>
      <c r="AF299" s="33"/>
      <c r="AG299" s="33"/>
      <c r="AH299" s="33"/>
      <c r="AI299" s="33"/>
      <c r="AJ299" s="33"/>
      <c r="AK299" s="33"/>
      <c r="AL299" s="33"/>
    </row>
    <row r="300" spans="2:38" ht="15.75">
      <c r="B300" s="33"/>
      <c r="C300" s="33"/>
      <c r="D300" s="33"/>
      <c r="E300" s="33"/>
      <c r="F300" s="33"/>
      <c r="G300" s="33"/>
      <c r="H300" s="33"/>
      <c r="I300" s="33"/>
      <c r="J300" s="33"/>
      <c r="K300" s="33"/>
      <c r="L300" s="33"/>
      <c r="M300" s="33"/>
      <c r="N300" s="33"/>
      <c r="O300" s="33"/>
      <c r="P300" s="33"/>
      <c r="Q300" s="33"/>
      <c r="R300" s="33"/>
      <c r="S300" s="33"/>
      <c r="T300" s="33"/>
      <c r="U300" s="33"/>
      <c r="V300" s="33"/>
      <c r="W300" s="33"/>
      <c r="X300" s="33"/>
      <c r="Y300" s="33"/>
      <c r="Z300" s="33"/>
      <c r="AA300" s="33"/>
      <c r="AB300" s="33"/>
      <c r="AC300" s="33"/>
      <c r="AD300" s="33"/>
      <c r="AE300" s="33"/>
      <c r="AF300" s="33"/>
      <c r="AG300" s="33"/>
      <c r="AH300" s="33"/>
      <c r="AI300" s="33"/>
      <c r="AJ300" s="33"/>
      <c r="AK300" s="33"/>
      <c r="AL300" s="33"/>
    </row>
    <row r="301" spans="2:38" ht="15.75">
      <c r="B301" s="33"/>
      <c r="C301" s="33"/>
      <c r="D301" s="33"/>
      <c r="E301" s="33"/>
      <c r="F301" s="33"/>
      <c r="G301" s="33"/>
      <c r="H301" s="33"/>
      <c r="I301" s="33"/>
      <c r="J301" s="33"/>
      <c r="K301" s="33"/>
      <c r="L301" s="33"/>
      <c r="M301" s="33"/>
      <c r="N301" s="33"/>
      <c r="O301" s="33"/>
      <c r="P301" s="33"/>
      <c r="Q301" s="33"/>
      <c r="R301" s="33"/>
      <c r="S301" s="33"/>
      <c r="T301" s="33"/>
      <c r="U301" s="33"/>
      <c r="V301" s="33"/>
      <c r="W301" s="33"/>
      <c r="X301" s="33"/>
      <c r="Y301" s="33"/>
      <c r="Z301" s="33"/>
      <c r="AA301" s="33"/>
      <c r="AB301" s="33"/>
      <c r="AC301" s="33"/>
      <c r="AD301" s="33"/>
      <c r="AE301" s="33"/>
      <c r="AF301" s="33"/>
      <c r="AG301" s="33"/>
      <c r="AH301" s="33"/>
      <c r="AI301" s="33"/>
      <c r="AJ301" s="33"/>
      <c r="AK301" s="33"/>
      <c r="AL301" s="33"/>
    </row>
    <row r="302" spans="2:38" ht="15.75">
      <c r="B302" s="33"/>
      <c r="C302" s="33"/>
      <c r="D302" s="33"/>
      <c r="E302" s="33"/>
      <c r="F302" s="33"/>
      <c r="G302" s="33"/>
      <c r="H302" s="33"/>
      <c r="I302" s="33"/>
      <c r="J302" s="33"/>
      <c r="K302" s="33"/>
      <c r="L302" s="33"/>
      <c r="M302" s="33"/>
      <c r="N302" s="33"/>
      <c r="O302" s="33"/>
      <c r="P302" s="33"/>
      <c r="Q302" s="33"/>
      <c r="R302" s="33"/>
      <c r="S302" s="33"/>
      <c r="T302" s="33"/>
      <c r="U302" s="33"/>
      <c r="V302" s="33"/>
      <c r="W302" s="33"/>
      <c r="X302" s="33"/>
      <c r="Y302" s="33"/>
      <c r="Z302" s="33"/>
      <c r="AA302" s="33"/>
      <c r="AB302" s="33"/>
      <c r="AC302" s="33"/>
      <c r="AD302" s="33"/>
      <c r="AE302" s="33"/>
      <c r="AF302" s="33"/>
      <c r="AG302" s="33"/>
      <c r="AH302" s="33"/>
      <c r="AI302" s="33"/>
      <c r="AJ302" s="33"/>
      <c r="AK302" s="33"/>
      <c r="AL302" s="33"/>
    </row>
    <row r="303" spans="2:38" ht="15.75">
      <c r="B303" s="33"/>
      <c r="C303" s="33"/>
      <c r="D303" s="33"/>
      <c r="E303" s="33"/>
      <c r="F303" s="33"/>
      <c r="G303" s="33"/>
      <c r="H303" s="33"/>
      <c r="I303" s="33"/>
      <c r="J303" s="33"/>
      <c r="K303" s="33"/>
      <c r="L303" s="33"/>
      <c r="M303" s="33"/>
      <c r="N303" s="33"/>
      <c r="O303" s="33"/>
      <c r="P303" s="33"/>
      <c r="Q303" s="33"/>
      <c r="R303" s="33"/>
      <c r="S303" s="33"/>
      <c r="T303" s="33"/>
      <c r="U303" s="33"/>
      <c r="V303" s="33"/>
      <c r="W303" s="33"/>
      <c r="X303" s="33"/>
      <c r="Y303" s="33"/>
      <c r="Z303" s="33"/>
      <c r="AA303" s="33"/>
      <c r="AB303" s="33"/>
      <c r="AC303" s="33"/>
      <c r="AD303" s="33"/>
      <c r="AE303" s="33"/>
      <c r="AF303" s="33"/>
      <c r="AG303" s="33"/>
      <c r="AH303" s="33"/>
      <c r="AI303" s="33"/>
      <c r="AJ303" s="33"/>
      <c r="AK303" s="33"/>
      <c r="AL303" s="33"/>
    </row>
    <row r="304" spans="2:38" ht="15.75">
      <c r="B304" s="33"/>
      <c r="C304" s="33"/>
      <c r="D304" s="33"/>
      <c r="E304" s="33"/>
      <c r="F304" s="33"/>
      <c r="G304" s="33"/>
      <c r="H304" s="33"/>
      <c r="I304" s="33"/>
      <c r="J304" s="33"/>
      <c r="K304" s="33"/>
      <c r="L304" s="33"/>
      <c r="M304" s="33"/>
      <c r="N304" s="33"/>
      <c r="O304" s="33"/>
      <c r="P304" s="33"/>
      <c r="Q304" s="33"/>
      <c r="R304" s="33"/>
      <c r="S304" s="33"/>
      <c r="T304" s="33"/>
      <c r="U304" s="33"/>
      <c r="V304" s="33"/>
      <c r="W304" s="33"/>
      <c r="X304" s="33"/>
      <c r="Y304" s="33"/>
      <c r="Z304" s="33"/>
      <c r="AA304" s="33"/>
      <c r="AB304" s="33"/>
      <c r="AC304" s="33"/>
      <c r="AD304" s="33"/>
      <c r="AE304" s="33"/>
      <c r="AF304" s="33"/>
      <c r="AG304" s="33"/>
      <c r="AH304" s="33"/>
      <c r="AI304" s="33"/>
      <c r="AJ304" s="33"/>
      <c r="AK304" s="33"/>
      <c r="AL304" s="33"/>
    </row>
    <row r="305" spans="2:38" ht="15.75">
      <c r="B305" s="33"/>
      <c r="C305" s="33"/>
      <c r="D305" s="33"/>
      <c r="E305" s="33"/>
      <c r="F305" s="33"/>
      <c r="G305" s="33"/>
      <c r="H305" s="33"/>
      <c r="I305" s="33"/>
      <c r="J305" s="33"/>
      <c r="K305" s="33"/>
      <c r="L305" s="33"/>
      <c r="M305" s="33"/>
      <c r="N305" s="33"/>
      <c r="O305" s="33"/>
      <c r="P305" s="33"/>
      <c r="Q305" s="33"/>
      <c r="R305" s="33"/>
      <c r="S305" s="33"/>
      <c r="T305" s="33"/>
      <c r="U305" s="33"/>
      <c r="V305" s="33"/>
      <c r="W305" s="33"/>
      <c r="X305" s="33"/>
      <c r="Y305" s="33"/>
      <c r="Z305" s="33"/>
      <c r="AA305" s="33"/>
      <c r="AB305" s="33"/>
      <c r="AC305" s="33"/>
      <c r="AD305" s="33"/>
      <c r="AE305" s="33"/>
      <c r="AF305" s="33"/>
      <c r="AG305" s="33"/>
      <c r="AH305" s="33"/>
      <c r="AI305" s="33"/>
      <c r="AJ305" s="33"/>
      <c r="AK305" s="33"/>
      <c r="AL305" s="33"/>
    </row>
    <row r="306" spans="2:38" ht="15.75">
      <c r="B306" s="33"/>
      <c r="C306" s="33"/>
      <c r="D306" s="33"/>
      <c r="E306" s="33"/>
      <c r="F306" s="33"/>
      <c r="G306" s="33"/>
      <c r="H306" s="33"/>
      <c r="I306" s="33"/>
      <c r="J306" s="33"/>
      <c r="K306" s="33"/>
      <c r="L306" s="33"/>
      <c r="M306" s="33"/>
      <c r="N306" s="33"/>
      <c r="O306" s="33"/>
      <c r="P306" s="33"/>
      <c r="Q306" s="33"/>
      <c r="R306" s="33"/>
      <c r="S306" s="33"/>
      <c r="T306" s="33"/>
      <c r="U306" s="33"/>
      <c r="V306" s="33"/>
      <c r="W306" s="33"/>
      <c r="X306" s="33"/>
      <c r="Y306" s="33"/>
      <c r="Z306" s="33"/>
      <c r="AA306" s="33"/>
      <c r="AB306" s="33"/>
      <c r="AC306" s="33"/>
      <c r="AD306" s="33"/>
      <c r="AE306" s="33"/>
      <c r="AF306" s="33"/>
      <c r="AG306" s="33"/>
      <c r="AH306" s="33"/>
      <c r="AI306" s="33"/>
      <c r="AJ306" s="33"/>
      <c r="AK306" s="33"/>
      <c r="AL306" s="33"/>
    </row>
    <row r="307" spans="2:38" ht="15.75">
      <c r="B307" s="33"/>
      <c r="C307" s="33"/>
      <c r="D307" s="33"/>
      <c r="E307" s="33"/>
      <c r="F307" s="33"/>
      <c r="G307" s="33"/>
      <c r="H307" s="33"/>
      <c r="I307" s="33"/>
      <c r="J307" s="33"/>
      <c r="K307" s="33"/>
      <c r="L307" s="33"/>
      <c r="M307" s="33"/>
      <c r="N307" s="33"/>
      <c r="O307" s="33"/>
      <c r="P307" s="33"/>
      <c r="Q307" s="33"/>
      <c r="R307" s="33"/>
      <c r="S307" s="33"/>
      <c r="T307" s="33"/>
      <c r="U307" s="33"/>
      <c r="V307" s="33"/>
      <c r="W307" s="33"/>
      <c r="X307" s="33"/>
      <c r="Y307" s="33"/>
      <c r="Z307" s="33"/>
      <c r="AA307" s="33"/>
      <c r="AB307" s="33"/>
      <c r="AC307" s="33"/>
      <c r="AD307" s="33"/>
      <c r="AE307" s="33"/>
      <c r="AF307" s="33"/>
      <c r="AG307" s="33"/>
      <c r="AH307" s="33"/>
      <c r="AI307" s="33"/>
      <c r="AJ307" s="33"/>
      <c r="AK307" s="33"/>
      <c r="AL307" s="33"/>
    </row>
    <row r="308" spans="2:38" ht="15.75">
      <c r="B308" s="33"/>
      <c r="C308" s="33"/>
      <c r="D308" s="33"/>
      <c r="E308" s="33"/>
      <c r="F308" s="33"/>
      <c r="G308" s="33"/>
      <c r="H308" s="33"/>
      <c r="I308" s="33"/>
      <c r="J308" s="33"/>
      <c r="K308" s="33"/>
      <c r="L308" s="33"/>
      <c r="M308" s="33"/>
      <c r="N308" s="33"/>
      <c r="O308" s="33"/>
      <c r="P308" s="33"/>
      <c r="Q308" s="33"/>
      <c r="R308" s="33"/>
      <c r="S308" s="33"/>
      <c r="T308" s="33"/>
      <c r="U308" s="33"/>
      <c r="V308" s="33"/>
      <c r="W308" s="33"/>
      <c r="X308" s="33"/>
      <c r="Y308" s="33"/>
      <c r="Z308" s="33"/>
      <c r="AA308" s="33"/>
      <c r="AB308" s="33"/>
      <c r="AC308" s="33"/>
      <c r="AD308" s="33"/>
      <c r="AE308" s="33"/>
      <c r="AF308" s="33"/>
      <c r="AG308" s="33"/>
      <c r="AH308" s="33"/>
      <c r="AI308" s="33"/>
      <c r="AJ308" s="33"/>
      <c r="AK308" s="33"/>
      <c r="AL308" s="33"/>
    </row>
    <row r="309" spans="2:38" ht="15.75">
      <c r="B309" s="33"/>
      <c r="C309" s="33"/>
      <c r="D309" s="33"/>
      <c r="E309" s="33"/>
      <c r="F309" s="33"/>
      <c r="G309" s="33"/>
      <c r="H309" s="33"/>
      <c r="I309" s="33"/>
      <c r="J309" s="33"/>
      <c r="K309" s="33"/>
      <c r="L309" s="33"/>
      <c r="M309" s="33"/>
      <c r="N309" s="33"/>
      <c r="O309" s="33"/>
      <c r="P309" s="33"/>
      <c r="Q309" s="33"/>
      <c r="R309" s="33"/>
      <c r="S309" s="33"/>
      <c r="T309" s="33"/>
      <c r="U309" s="33"/>
      <c r="V309" s="33"/>
      <c r="W309" s="33"/>
      <c r="X309" s="33"/>
      <c r="Y309" s="33"/>
      <c r="Z309" s="33"/>
      <c r="AA309" s="33"/>
      <c r="AB309" s="33"/>
      <c r="AC309" s="33"/>
      <c r="AD309" s="33"/>
      <c r="AE309" s="33"/>
      <c r="AF309" s="33"/>
      <c r="AG309" s="33"/>
      <c r="AH309" s="33"/>
      <c r="AI309" s="33"/>
      <c r="AJ309" s="33"/>
      <c r="AK309" s="33"/>
      <c r="AL309" s="33"/>
    </row>
    <row r="310" spans="2:38" ht="15.75">
      <c r="B310" s="33"/>
      <c r="C310" s="33"/>
      <c r="D310" s="33"/>
      <c r="E310" s="33"/>
      <c r="F310" s="33"/>
      <c r="G310" s="33"/>
      <c r="H310" s="33"/>
      <c r="I310" s="33"/>
      <c r="J310" s="33"/>
      <c r="K310" s="33"/>
      <c r="L310" s="33"/>
      <c r="M310" s="33"/>
      <c r="N310" s="33"/>
      <c r="O310" s="33"/>
      <c r="P310" s="33"/>
      <c r="Q310" s="33"/>
      <c r="R310" s="33"/>
      <c r="S310" s="33"/>
      <c r="T310" s="33"/>
      <c r="U310" s="33"/>
      <c r="V310" s="33"/>
      <c r="W310" s="33"/>
      <c r="X310" s="33"/>
      <c r="Y310" s="33"/>
      <c r="Z310" s="33"/>
      <c r="AA310" s="33"/>
      <c r="AB310" s="33"/>
      <c r="AC310" s="33"/>
      <c r="AD310" s="33"/>
      <c r="AE310" s="33"/>
      <c r="AF310" s="33"/>
      <c r="AG310" s="33"/>
      <c r="AH310" s="33"/>
      <c r="AI310" s="33"/>
      <c r="AJ310" s="33"/>
      <c r="AK310" s="33"/>
      <c r="AL310" s="33"/>
    </row>
    <row r="311" spans="2:38" ht="15.75">
      <c r="B311" s="33"/>
      <c r="C311" s="33"/>
      <c r="D311" s="33"/>
      <c r="E311" s="33"/>
      <c r="F311" s="33"/>
      <c r="G311" s="33"/>
      <c r="H311" s="33"/>
      <c r="I311" s="33"/>
      <c r="J311" s="33"/>
      <c r="K311" s="33"/>
      <c r="L311" s="33"/>
      <c r="M311" s="33"/>
      <c r="N311" s="33"/>
      <c r="O311" s="33"/>
      <c r="P311" s="33"/>
      <c r="Q311" s="33"/>
      <c r="R311" s="33"/>
      <c r="S311" s="33"/>
      <c r="T311" s="33"/>
      <c r="U311" s="33"/>
      <c r="V311" s="33"/>
      <c r="W311" s="33"/>
      <c r="X311" s="33"/>
      <c r="Y311" s="33"/>
      <c r="Z311" s="33"/>
      <c r="AA311" s="33"/>
      <c r="AB311" s="33"/>
      <c r="AC311" s="33"/>
      <c r="AD311" s="33"/>
      <c r="AE311" s="33"/>
      <c r="AF311" s="33"/>
      <c r="AG311" s="33"/>
      <c r="AH311" s="33"/>
      <c r="AI311" s="33"/>
      <c r="AJ311" s="33"/>
      <c r="AK311" s="33"/>
      <c r="AL311" s="33"/>
    </row>
    <row r="312" spans="2:38" ht="15.75">
      <c r="B312" s="33"/>
      <c r="C312" s="33"/>
      <c r="D312" s="33"/>
      <c r="E312" s="33"/>
      <c r="F312" s="33"/>
      <c r="G312" s="33"/>
      <c r="H312" s="33"/>
      <c r="I312" s="33"/>
      <c r="J312" s="33"/>
      <c r="K312" s="33"/>
      <c r="L312" s="33"/>
      <c r="M312" s="33"/>
      <c r="N312" s="33"/>
      <c r="O312" s="33"/>
      <c r="P312" s="33"/>
      <c r="Q312" s="33"/>
      <c r="R312" s="33"/>
      <c r="S312" s="33"/>
      <c r="T312" s="33"/>
      <c r="U312" s="33"/>
      <c r="V312" s="33"/>
      <c r="W312" s="33"/>
      <c r="X312" s="33"/>
      <c r="Y312" s="33"/>
      <c r="Z312" s="33"/>
      <c r="AA312" s="33"/>
      <c r="AB312" s="33"/>
      <c r="AC312" s="33"/>
      <c r="AD312" s="33"/>
      <c r="AE312" s="33"/>
      <c r="AF312" s="33"/>
      <c r="AG312" s="33"/>
      <c r="AH312" s="33"/>
      <c r="AI312" s="33"/>
      <c r="AJ312" s="33"/>
      <c r="AK312" s="33"/>
      <c r="AL312" s="33"/>
    </row>
    <row r="313" spans="2:38" ht="15.75">
      <c r="B313" s="33"/>
      <c r="C313" s="33"/>
      <c r="D313" s="33"/>
      <c r="E313" s="33"/>
      <c r="F313" s="33"/>
      <c r="G313" s="33"/>
      <c r="H313" s="33"/>
      <c r="I313" s="33"/>
      <c r="J313" s="33"/>
      <c r="K313" s="33"/>
      <c r="L313" s="33"/>
      <c r="M313" s="33"/>
      <c r="N313" s="33"/>
      <c r="O313" s="33"/>
      <c r="P313" s="33"/>
      <c r="Q313" s="33"/>
      <c r="R313" s="33"/>
      <c r="S313" s="33"/>
      <c r="T313" s="33"/>
      <c r="U313" s="33"/>
      <c r="V313" s="33"/>
      <c r="W313" s="33"/>
      <c r="X313" s="33"/>
      <c r="Y313" s="33"/>
      <c r="Z313" s="33"/>
      <c r="AA313" s="33"/>
      <c r="AB313" s="33"/>
      <c r="AC313" s="33"/>
      <c r="AD313" s="33"/>
      <c r="AE313" s="33"/>
      <c r="AF313" s="33"/>
      <c r="AG313" s="33"/>
      <c r="AH313" s="33"/>
      <c r="AI313" s="33"/>
      <c r="AJ313" s="33"/>
      <c r="AK313" s="33"/>
      <c r="AL313" s="33"/>
    </row>
    <row r="314" spans="2:38" ht="15.75">
      <c r="B314" s="33"/>
      <c r="C314" s="33"/>
      <c r="D314" s="33"/>
      <c r="E314" s="33"/>
      <c r="F314" s="33"/>
      <c r="G314" s="33"/>
      <c r="H314" s="33"/>
      <c r="I314" s="33"/>
      <c r="J314" s="33"/>
      <c r="K314" s="33"/>
      <c r="L314" s="33"/>
      <c r="M314" s="33"/>
      <c r="N314" s="33"/>
      <c r="O314" s="33"/>
      <c r="P314" s="33"/>
      <c r="Q314" s="33"/>
      <c r="R314" s="33"/>
      <c r="S314" s="33"/>
      <c r="T314" s="33"/>
      <c r="U314" s="33"/>
      <c r="V314" s="33"/>
      <c r="W314" s="33"/>
      <c r="X314" s="33"/>
      <c r="Y314" s="33"/>
      <c r="Z314" s="33"/>
      <c r="AA314" s="33"/>
      <c r="AB314" s="33"/>
      <c r="AC314" s="33"/>
      <c r="AD314" s="33"/>
      <c r="AE314" s="33"/>
      <c r="AF314" s="33"/>
      <c r="AG314" s="33"/>
      <c r="AH314" s="33"/>
      <c r="AI314" s="33"/>
      <c r="AJ314" s="33"/>
      <c r="AK314" s="33"/>
      <c r="AL314" s="33"/>
    </row>
    <row r="315" spans="2:38" ht="15.75">
      <c r="B315" s="33"/>
      <c r="C315" s="33"/>
      <c r="D315" s="33"/>
      <c r="E315" s="33"/>
      <c r="F315" s="33"/>
      <c r="G315" s="33"/>
      <c r="H315" s="33"/>
      <c r="I315" s="33"/>
      <c r="J315" s="33"/>
      <c r="K315" s="33"/>
      <c r="L315" s="33"/>
      <c r="M315" s="33"/>
      <c r="N315" s="33"/>
      <c r="O315" s="33"/>
      <c r="P315" s="33"/>
      <c r="Q315" s="33"/>
      <c r="R315" s="33"/>
      <c r="S315" s="33"/>
      <c r="T315" s="33"/>
      <c r="U315" s="33"/>
      <c r="V315" s="33"/>
      <c r="W315" s="33"/>
      <c r="X315" s="33"/>
      <c r="Y315" s="33"/>
      <c r="Z315" s="33"/>
      <c r="AA315" s="33"/>
      <c r="AB315" s="33"/>
      <c r="AC315" s="33"/>
      <c r="AD315" s="33"/>
      <c r="AE315" s="33"/>
      <c r="AF315" s="33"/>
      <c r="AG315" s="33"/>
      <c r="AH315" s="33"/>
      <c r="AI315" s="33"/>
      <c r="AJ315" s="33"/>
      <c r="AK315" s="33"/>
      <c r="AL315" s="33"/>
    </row>
    <row r="316" spans="2:38" ht="15.75">
      <c r="B316" s="33"/>
      <c r="C316" s="33"/>
      <c r="D316" s="33"/>
      <c r="E316" s="33"/>
      <c r="F316" s="33"/>
      <c r="G316" s="33"/>
      <c r="H316" s="33"/>
      <c r="I316" s="33"/>
      <c r="J316" s="33"/>
      <c r="K316" s="33"/>
      <c r="L316" s="33"/>
      <c r="M316" s="33"/>
      <c r="N316" s="33"/>
      <c r="O316" s="33"/>
      <c r="P316" s="33"/>
      <c r="Q316" s="33"/>
      <c r="R316" s="33"/>
      <c r="S316" s="33"/>
      <c r="T316" s="33"/>
      <c r="U316" s="33"/>
      <c r="V316" s="33"/>
      <c r="W316" s="33"/>
      <c r="X316" s="33"/>
      <c r="Y316" s="33"/>
      <c r="Z316" s="33"/>
      <c r="AA316" s="33"/>
      <c r="AB316" s="33"/>
      <c r="AC316" s="33"/>
      <c r="AD316" s="33"/>
      <c r="AE316" s="33"/>
      <c r="AF316" s="33"/>
      <c r="AG316" s="33"/>
      <c r="AH316" s="33"/>
      <c r="AI316" s="33"/>
      <c r="AJ316" s="33"/>
      <c r="AK316" s="33"/>
      <c r="AL316" s="33"/>
    </row>
    <row r="317" spans="2:38" ht="15.75">
      <c r="B317" s="33"/>
      <c r="C317" s="33"/>
      <c r="D317" s="33"/>
      <c r="E317" s="33"/>
      <c r="F317" s="33"/>
      <c r="G317" s="33"/>
      <c r="H317" s="33"/>
      <c r="I317" s="33"/>
      <c r="J317" s="33"/>
      <c r="K317" s="33"/>
      <c r="L317" s="33"/>
      <c r="M317" s="33"/>
      <c r="N317" s="33"/>
      <c r="O317" s="33"/>
      <c r="P317" s="33"/>
      <c r="Q317" s="33"/>
      <c r="R317" s="33"/>
      <c r="S317" s="33"/>
      <c r="T317" s="33"/>
      <c r="U317" s="33"/>
      <c r="V317" s="33"/>
      <c r="W317" s="33"/>
      <c r="X317" s="33"/>
      <c r="Y317" s="33"/>
      <c r="Z317" s="33"/>
      <c r="AA317" s="33"/>
      <c r="AB317" s="33"/>
      <c r="AC317" s="33"/>
      <c r="AD317" s="33"/>
      <c r="AE317" s="33"/>
      <c r="AF317" s="33"/>
      <c r="AG317" s="33"/>
      <c r="AH317" s="33"/>
      <c r="AI317" s="33"/>
      <c r="AJ317" s="33"/>
      <c r="AK317" s="33"/>
      <c r="AL317" s="33"/>
    </row>
    <row r="318" spans="2:38" ht="15.75">
      <c r="B318" s="33"/>
      <c r="C318" s="33"/>
      <c r="D318" s="33"/>
      <c r="E318" s="33"/>
      <c r="F318" s="33"/>
      <c r="G318" s="33"/>
      <c r="H318" s="33"/>
      <c r="I318" s="33"/>
      <c r="J318" s="33"/>
      <c r="K318" s="33"/>
      <c r="L318" s="33"/>
      <c r="M318" s="33"/>
      <c r="N318" s="33"/>
      <c r="O318" s="33"/>
      <c r="P318" s="33"/>
      <c r="Q318" s="33"/>
      <c r="R318" s="33"/>
      <c r="S318" s="33"/>
      <c r="T318" s="33"/>
      <c r="U318" s="33"/>
      <c r="V318" s="33"/>
      <c r="W318" s="33"/>
      <c r="X318" s="33"/>
      <c r="Y318" s="33"/>
      <c r="Z318" s="33"/>
      <c r="AA318" s="33"/>
      <c r="AB318" s="33"/>
      <c r="AC318" s="33"/>
      <c r="AD318" s="33"/>
      <c r="AE318" s="33"/>
      <c r="AF318" s="33"/>
      <c r="AG318" s="33"/>
      <c r="AH318" s="33"/>
      <c r="AI318" s="33"/>
      <c r="AJ318" s="33"/>
      <c r="AK318" s="33"/>
      <c r="AL318" s="33"/>
    </row>
    <row r="319" spans="2:38" ht="15.75">
      <c r="B319" s="33"/>
      <c r="C319" s="33"/>
      <c r="D319" s="33"/>
      <c r="E319" s="33"/>
      <c r="F319" s="33"/>
      <c r="G319" s="33"/>
      <c r="H319" s="33"/>
      <c r="I319" s="33"/>
      <c r="J319" s="33"/>
      <c r="K319" s="33"/>
      <c r="L319" s="33"/>
      <c r="M319" s="33"/>
      <c r="N319" s="33"/>
      <c r="O319" s="33"/>
      <c r="P319" s="33"/>
      <c r="Q319" s="33"/>
      <c r="R319" s="33"/>
      <c r="S319" s="33"/>
      <c r="T319" s="33"/>
      <c r="U319" s="33"/>
      <c r="V319" s="33"/>
      <c r="W319" s="33"/>
      <c r="X319" s="33"/>
      <c r="Y319" s="33"/>
      <c r="Z319" s="33"/>
      <c r="AA319" s="33"/>
      <c r="AB319" s="33"/>
      <c r="AC319" s="33"/>
      <c r="AD319" s="33"/>
      <c r="AE319" s="33"/>
      <c r="AF319" s="33"/>
      <c r="AG319" s="33"/>
      <c r="AH319" s="33"/>
      <c r="AI319" s="33"/>
      <c r="AJ319" s="33"/>
      <c r="AK319" s="33"/>
      <c r="AL319" s="33"/>
    </row>
    <row r="320" spans="2:38" ht="15.75">
      <c r="B320" s="33"/>
      <c r="C320" s="33"/>
      <c r="D320" s="33"/>
      <c r="E320" s="33"/>
      <c r="F320" s="33"/>
      <c r="G320" s="33"/>
      <c r="H320" s="33"/>
      <c r="I320" s="33"/>
      <c r="J320" s="33"/>
      <c r="K320" s="33"/>
      <c r="L320" s="33"/>
      <c r="M320" s="33"/>
      <c r="N320" s="33"/>
      <c r="O320" s="33"/>
      <c r="P320" s="33"/>
      <c r="Q320" s="33"/>
      <c r="R320" s="33"/>
      <c r="S320" s="33"/>
      <c r="T320" s="33"/>
      <c r="U320" s="33"/>
      <c r="V320" s="33"/>
      <c r="W320" s="33"/>
      <c r="X320" s="33"/>
      <c r="Y320" s="33"/>
      <c r="Z320" s="33"/>
      <c r="AA320" s="33"/>
      <c r="AB320" s="33"/>
      <c r="AC320" s="33"/>
      <c r="AD320" s="33"/>
      <c r="AE320" s="33"/>
      <c r="AF320" s="33"/>
      <c r="AG320" s="33"/>
      <c r="AH320" s="33"/>
      <c r="AI320" s="33"/>
      <c r="AJ320" s="33"/>
      <c r="AK320" s="33"/>
      <c r="AL320" s="33"/>
    </row>
    <row r="321" spans="2:38" ht="15.75">
      <c r="B321" s="33"/>
      <c r="C321" s="33"/>
      <c r="D321" s="33"/>
      <c r="E321" s="33"/>
      <c r="F321" s="33"/>
      <c r="G321" s="33"/>
      <c r="H321" s="33"/>
      <c r="I321" s="33"/>
      <c r="J321" s="33"/>
      <c r="K321" s="33"/>
      <c r="L321" s="33"/>
      <c r="M321" s="33"/>
      <c r="N321" s="33"/>
      <c r="O321" s="33"/>
      <c r="P321" s="33"/>
      <c r="Q321" s="33"/>
      <c r="R321" s="33"/>
      <c r="S321" s="33"/>
      <c r="T321" s="33"/>
      <c r="U321" s="33"/>
      <c r="V321" s="33"/>
      <c r="W321" s="33"/>
      <c r="X321" s="33"/>
      <c r="Y321" s="33"/>
      <c r="Z321" s="33"/>
      <c r="AA321" s="33"/>
      <c r="AB321" s="33"/>
      <c r="AC321" s="33"/>
      <c r="AD321" s="33"/>
      <c r="AE321" s="33"/>
      <c r="AF321" s="33"/>
      <c r="AG321" s="33"/>
      <c r="AH321" s="33"/>
      <c r="AI321" s="33"/>
      <c r="AJ321" s="33"/>
      <c r="AK321" s="33"/>
      <c r="AL321" s="33"/>
    </row>
    <row r="322" spans="2:38" ht="15.75">
      <c r="B322" s="33"/>
      <c r="C322" s="33"/>
      <c r="D322" s="33"/>
      <c r="E322" s="33"/>
      <c r="F322" s="33"/>
      <c r="G322" s="33"/>
      <c r="H322" s="33"/>
      <c r="I322" s="33"/>
      <c r="J322" s="33"/>
      <c r="K322" s="33"/>
      <c r="L322" s="33"/>
      <c r="M322" s="33"/>
      <c r="N322" s="33"/>
      <c r="O322" s="33"/>
      <c r="P322" s="33"/>
      <c r="Q322" s="33"/>
      <c r="R322" s="33"/>
      <c r="S322" s="33"/>
      <c r="T322" s="33"/>
      <c r="U322" s="33"/>
      <c r="V322" s="33"/>
      <c r="W322" s="33"/>
      <c r="X322" s="33"/>
      <c r="Y322" s="33"/>
      <c r="Z322" s="33"/>
      <c r="AA322" s="33"/>
      <c r="AB322" s="33"/>
      <c r="AC322" s="33"/>
      <c r="AD322" s="33"/>
      <c r="AE322" s="33"/>
      <c r="AF322" s="33"/>
      <c r="AG322" s="33"/>
      <c r="AH322" s="33"/>
      <c r="AI322" s="33"/>
      <c r="AJ322" s="33"/>
      <c r="AK322" s="33"/>
      <c r="AL322" s="33"/>
    </row>
    <row r="323" spans="2:38" ht="15.75">
      <c r="B323" s="33"/>
      <c r="C323" s="33"/>
      <c r="D323" s="33"/>
      <c r="E323" s="33"/>
      <c r="F323" s="33"/>
      <c r="G323" s="33"/>
      <c r="H323" s="33"/>
      <c r="I323" s="33"/>
      <c r="J323" s="33"/>
      <c r="K323" s="33"/>
      <c r="L323" s="33"/>
      <c r="M323" s="33"/>
      <c r="N323" s="33"/>
      <c r="O323" s="33"/>
      <c r="P323" s="33"/>
      <c r="Q323" s="33"/>
      <c r="R323" s="33"/>
      <c r="S323" s="33"/>
      <c r="T323" s="33"/>
      <c r="U323" s="33"/>
      <c r="V323" s="33"/>
      <c r="W323" s="33"/>
      <c r="X323" s="33"/>
      <c r="Y323" s="33"/>
      <c r="Z323" s="33"/>
      <c r="AA323" s="33"/>
      <c r="AB323" s="33"/>
      <c r="AC323" s="33"/>
      <c r="AD323" s="33"/>
      <c r="AE323" s="33"/>
      <c r="AF323" s="33"/>
      <c r="AG323" s="33"/>
      <c r="AH323" s="33"/>
      <c r="AI323" s="33"/>
      <c r="AJ323" s="33"/>
      <c r="AK323" s="33"/>
      <c r="AL323" s="33"/>
    </row>
    <row r="324" spans="2:38" ht="15.75">
      <c r="B324" s="33"/>
      <c r="C324" s="33"/>
      <c r="D324" s="33"/>
      <c r="E324" s="33"/>
      <c r="F324" s="33"/>
      <c r="G324" s="33"/>
      <c r="H324" s="33"/>
      <c r="I324" s="33"/>
      <c r="J324" s="33"/>
      <c r="K324" s="33"/>
      <c r="L324" s="33"/>
      <c r="M324" s="33"/>
      <c r="N324" s="33"/>
      <c r="O324" s="33"/>
      <c r="P324" s="33"/>
      <c r="Q324" s="33"/>
      <c r="R324" s="33"/>
      <c r="S324" s="33"/>
      <c r="T324" s="33"/>
      <c r="U324" s="33"/>
      <c r="V324" s="33"/>
      <c r="W324" s="33"/>
      <c r="X324" s="33"/>
      <c r="Y324" s="33"/>
      <c r="Z324" s="33"/>
      <c r="AA324" s="33"/>
      <c r="AB324" s="33"/>
      <c r="AC324" s="33"/>
      <c r="AD324" s="33"/>
      <c r="AE324" s="33"/>
      <c r="AF324" s="33"/>
      <c r="AG324" s="33"/>
      <c r="AH324" s="33"/>
      <c r="AI324" s="33"/>
      <c r="AJ324" s="33"/>
      <c r="AK324" s="33"/>
      <c r="AL324" s="33"/>
    </row>
    <row r="325" spans="2:38" ht="15.75">
      <c r="B325" s="33"/>
      <c r="C325" s="33"/>
      <c r="D325" s="33"/>
      <c r="E325" s="33"/>
      <c r="F325" s="33"/>
      <c r="G325" s="33"/>
      <c r="H325" s="33"/>
      <c r="I325" s="33"/>
      <c r="J325" s="33"/>
      <c r="K325" s="33"/>
      <c r="L325" s="33"/>
      <c r="M325" s="33"/>
      <c r="N325" s="33"/>
      <c r="O325" s="33"/>
      <c r="P325" s="33"/>
      <c r="Q325" s="33"/>
      <c r="R325" s="33"/>
      <c r="S325" s="33"/>
      <c r="T325" s="33"/>
      <c r="U325" s="33"/>
      <c r="V325" s="33"/>
      <c r="W325" s="33"/>
      <c r="X325" s="33"/>
      <c r="Y325" s="33"/>
      <c r="Z325" s="33"/>
      <c r="AA325" s="33"/>
      <c r="AB325" s="33"/>
      <c r="AC325" s="33"/>
      <c r="AD325" s="33"/>
      <c r="AE325" s="33"/>
      <c r="AF325" s="33"/>
      <c r="AG325" s="33"/>
      <c r="AH325" s="33"/>
      <c r="AI325" s="33"/>
      <c r="AJ325" s="33"/>
      <c r="AK325" s="33"/>
      <c r="AL325" s="33"/>
    </row>
    <row r="326" spans="2:38" ht="15.75">
      <c r="B326" s="33"/>
      <c r="C326" s="33"/>
      <c r="D326" s="33"/>
      <c r="E326" s="33"/>
      <c r="F326" s="33"/>
      <c r="G326" s="33"/>
      <c r="H326" s="33"/>
      <c r="I326" s="33"/>
      <c r="J326" s="33"/>
      <c r="K326" s="33"/>
      <c r="L326" s="33"/>
      <c r="M326" s="33"/>
      <c r="N326" s="33"/>
      <c r="O326" s="33"/>
      <c r="P326" s="33"/>
      <c r="Q326" s="33"/>
      <c r="R326" s="33"/>
      <c r="S326" s="33"/>
      <c r="T326" s="33"/>
      <c r="U326" s="33"/>
      <c r="V326" s="33"/>
      <c r="W326" s="33"/>
      <c r="X326" s="33"/>
      <c r="Y326" s="33"/>
      <c r="Z326" s="33"/>
      <c r="AA326" s="33"/>
      <c r="AB326" s="33"/>
      <c r="AC326" s="33"/>
      <c r="AD326" s="33"/>
      <c r="AE326" s="33"/>
      <c r="AF326" s="33"/>
      <c r="AG326" s="33"/>
      <c r="AH326" s="33"/>
      <c r="AI326" s="33"/>
      <c r="AJ326" s="33"/>
      <c r="AK326" s="33"/>
      <c r="AL326" s="33"/>
    </row>
    <row r="327" spans="2:38" ht="15.75">
      <c r="B327" s="33"/>
      <c r="C327" s="33"/>
      <c r="D327" s="33"/>
      <c r="E327" s="33"/>
      <c r="F327" s="33"/>
      <c r="G327" s="33"/>
      <c r="H327" s="33"/>
      <c r="I327" s="33"/>
      <c r="J327" s="33"/>
      <c r="K327" s="33"/>
      <c r="L327" s="33"/>
      <c r="M327" s="33"/>
      <c r="N327" s="33"/>
      <c r="O327" s="33"/>
      <c r="P327" s="33"/>
      <c r="Q327" s="33"/>
      <c r="R327" s="33"/>
      <c r="S327" s="33"/>
      <c r="T327" s="33"/>
      <c r="U327" s="33"/>
      <c r="V327" s="33"/>
      <c r="W327" s="33"/>
      <c r="X327" s="33"/>
      <c r="Y327" s="33"/>
      <c r="Z327" s="33"/>
      <c r="AA327" s="33"/>
      <c r="AB327" s="33"/>
      <c r="AC327" s="33"/>
      <c r="AD327" s="33"/>
      <c r="AE327" s="33"/>
      <c r="AF327" s="33"/>
      <c r="AG327" s="33"/>
      <c r="AH327" s="33"/>
      <c r="AI327" s="33"/>
      <c r="AJ327" s="33"/>
      <c r="AK327" s="33"/>
      <c r="AL327" s="33"/>
    </row>
    <row r="328" spans="2:38" ht="15.75">
      <c r="B328" s="33"/>
      <c r="C328" s="33"/>
      <c r="D328" s="33"/>
      <c r="E328" s="33"/>
      <c r="F328" s="33"/>
      <c r="G328" s="33"/>
      <c r="H328" s="33"/>
      <c r="I328" s="33"/>
      <c r="J328" s="33"/>
      <c r="K328" s="33"/>
      <c r="L328" s="33"/>
      <c r="M328" s="33"/>
      <c r="N328" s="33"/>
      <c r="O328" s="33"/>
      <c r="P328" s="33"/>
      <c r="Q328" s="33"/>
      <c r="R328" s="33"/>
      <c r="S328" s="33"/>
      <c r="T328" s="33"/>
      <c r="U328" s="33"/>
      <c r="V328" s="33"/>
      <c r="W328" s="33"/>
      <c r="X328" s="33"/>
      <c r="Y328" s="33"/>
      <c r="Z328" s="33"/>
      <c r="AA328" s="33"/>
      <c r="AB328" s="33"/>
      <c r="AC328" s="33"/>
      <c r="AD328" s="33"/>
      <c r="AE328" s="33"/>
      <c r="AF328" s="33"/>
      <c r="AG328" s="33"/>
      <c r="AH328" s="33"/>
      <c r="AI328" s="33"/>
      <c r="AJ328" s="33"/>
      <c r="AK328" s="33"/>
      <c r="AL328" s="33"/>
    </row>
    <row r="329" spans="2:38" ht="15.75">
      <c r="B329" s="33"/>
      <c r="C329" s="33"/>
      <c r="D329" s="33"/>
      <c r="E329" s="33"/>
      <c r="F329" s="33"/>
      <c r="G329" s="33"/>
      <c r="H329" s="33"/>
      <c r="I329" s="33"/>
      <c r="J329" s="33"/>
      <c r="K329" s="33"/>
      <c r="L329" s="33"/>
      <c r="M329" s="33"/>
      <c r="N329" s="33"/>
      <c r="O329" s="33"/>
      <c r="P329" s="33"/>
      <c r="Q329" s="33"/>
      <c r="R329" s="33"/>
      <c r="S329" s="33"/>
      <c r="T329" s="33"/>
      <c r="U329" s="33"/>
      <c r="V329" s="33"/>
      <c r="W329" s="33"/>
      <c r="X329" s="33"/>
      <c r="Y329" s="33"/>
      <c r="Z329" s="33"/>
      <c r="AA329" s="33"/>
      <c r="AB329" s="33"/>
      <c r="AC329" s="33"/>
      <c r="AD329" s="33"/>
      <c r="AE329" s="33"/>
      <c r="AF329" s="33"/>
      <c r="AG329" s="33"/>
      <c r="AH329" s="33"/>
      <c r="AI329" s="33"/>
      <c r="AJ329" s="33"/>
      <c r="AK329" s="33"/>
      <c r="AL329" s="33"/>
    </row>
    <row r="330" spans="2:38" ht="15.75">
      <c r="B330" s="33"/>
      <c r="C330" s="33"/>
      <c r="D330" s="33"/>
      <c r="E330" s="33"/>
      <c r="F330" s="33"/>
      <c r="G330" s="33"/>
      <c r="H330" s="33"/>
      <c r="I330" s="33"/>
      <c r="J330" s="33"/>
      <c r="K330" s="33"/>
      <c r="L330" s="33"/>
      <c r="M330" s="33"/>
      <c r="N330" s="33"/>
      <c r="O330" s="33"/>
      <c r="P330" s="33"/>
      <c r="Q330" s="33"/>
      <c r="R330" s="33"/>
      <c r="S330" s="33"/>
      <c r="T330" s="33"/>
      <c r="U330" s="33"/>
      <c r="V330" s="33"/>
      <c r="W330" s="33"/>
      <c r="X330" s="33"/>
      <c r="Y330" s="33"/>
      <c r="Z330" s="33"/>
      <c r="AA330" s="33"/>
      <c r="AB330" s="33"/>
      <c r="AC330" s="33"/>
      <c r="AD330" s="33"/>
      <c r="AE330" s="33"/>
      <c r="AF330" s="33"/>
      <c r="AG330" s="33"/>
      <c r="AH330" s="33"/>
      <c r="AI330" s="33"/>
      <c r="AJ330" s="33"/>
      <c r="AK330" s="33"/>
      <c r="AL330" s="33"/>
    </row>
    <row r="331" spans="2:38" ht="15.75">
      <c r="B331" s="33"/>
      <c r="C331" s="33"/>
      <c r="D331" s="33"/>
      <c r="E331" s="33"/>
      <c r="F331" s="33"/>
      <c r="G331" s="33"/>
      <c r="H331" s="33"/>
      <c r="I331" s="33"/>
      <c r="J331" s="33"/>
      <c r="K331" s="33"/>
      <c r="L331" s="33"/>
      <c r="M331" s="33"/>
      <c r="N331" s="33"/>
      <c r="O331" s="33"/>
      <c r="P331" s="33"/>
      <c r="Q331" s="33"/>
      <c r="R331" s="33"/>
      <c r="S331" s="33"/>
      <c r="T331" s="33"/>
      <c r="U331" s="33"/>
      <c r="V331" s="33"/>
      <c r="W331" s="33"/>
      <c r="X331" s="33"/>
      <c r="Y331" s="33"/>
      <c r="Z331" s="33"/>
      <c r="AA331" s="33"/>
      <c r="AB331" s="33"/>
      <c r="AC331" s="33"/>
      <c r="AD331" s="33"/>
      <c r="AE331" s="33"/>
      <c r="AF331" s="33"/>
      <c r="AG331" s="33"/>
      <c r="AH331" s="33"/>
      <c r="AI331" s="33"/>
      <c r="AJ331" s="33"/>
      <c r="AK331" s="33"/>
      <c r="AL331" s="33"/>
    </row>
    <row r="332" spans="2:38" ht="15.75">
      <c r="B332" s="33"/>
      <c r="C332" s="33"/>
      <c r="D332" s="33"/>
      <c r="E332" s="33"/>
      <c r="F332" s="33"/>
      <c r="G332" s="33"/>
      <c r="H332" s="33"/>
      <c r="I332" s="33"/>
      <c r="J332" s="33"/>
      <c r="K332" s="33"/>
      <c r="L332" s="33"/>
      <c r="M332" s="33"/>
      <c r="N332" s="33"/>
      <c r="O332" s="33"/>
      <c r="P332" s="33"/>
      <c r="Q332" s="33"/>
      <c r="R332" s="33"/>
      <c r="S332" s="33"/>
      <c r="T332" s="33"/>
      <c r="U332" s="33"/>
      <c r="V332" s="33"/>
      <c r="W332" s="33"/>
      <c r="X332" s="33"/>
      <c r="Y332" s="33"/>
      <c r="Z332" s="33"/>
      <c r="AA332" s="33"/>
      <c r="AB332" s="33"/>
      <c r="AC332" s="33"/>
      <c r="AD332" s="33"/>
      <c r="AE332" s="33"/>
      <c r="AF332" s="33"/>
      <c r="AG332" s="33"/>
      <c r="AH332" s="33"/>
      <c r="AI332" s="33"/>
      <c r="AJ332" s="33"/>
      <c r="AK332" s="33"/>
      <c r="AL332" s="33"/>
    </row>
    <row r="333" spans="2:38" ht="15.75">
      <c r="B333" s="33"/>
      <c r="C333" s="33"/>
      <c r="D333" s="33"/>
      <c r="E333" s="33"/>
      <c r="F333" s="33"/>
      <c r="G333" s="33"/>
      <c r="H333" s="33"/>
      <c r="I333" s="33"/>
      <c r="J333" s="33"/>
      <c r="K333" s="33"/>
      <c r="L333" s="33"/>
      <c r="M333" s="33"/>
      <c r="N333" s="33"/>
      <c r="O333" s="33"/>
      <c r="P333" s="33"/>
      <c r="Q333" s="33"/>
      <c r="R333" s="33"/>
      <c r="S333" s="33"/>
      <c r="T333" s="33"/>
      <c r="U333" s="33"/>
      <c r="V333" s="33"/>
      <c r="W333" s="33"/>
      <c r="X333" s="33"/>
      <c r="Y333" s="33"/>
      <c r="Z333" s="33"/>
      <c r="AA333" s="33"/>
      <c r="AB333" s="33"/>
      <c r="AC333" s="33"/>
      <c r="AD333" s="33"/>
      <c r="AE333" s="33"/>
      <c r="AF333" s="33"/>
      <c r="AG333" s="33"/>
      <c r="AH333" s="33"/>
      <c r="AI333" s="33"/>
      <c r="AJ333" s="33"/>
      <c r="AK333" s="33"/>
      <c r="AL333" s="33"/>
    </row>
    <row r="334" spans="2:38" ht="15.75">
      <c r="B334" s="33"/>
      <c r="C334" s="33"/>
      <c r="D334" s="33"/>
      <c r="E334" s="33"/>
      <c r="F334" s="33"/>
      <c r="G334" s="33"/>
      <c r="H334" s="33"/>
      <c r="I334" s="33"/>
      <c r="J334" s="33"/>
      <c r="K334" s="33"/>
      <c r="L334" s="33"/>
      <c r="M334" s="33"/>
      <c r="N334" s="33"/>
      <c r="O334" s="33"/>
      <c r="P334" s="33"/>
      <c r="Q334" s="33"/>
      <c r="R334" s="33"/>
      <c r="S334" s="33"/>
      <c r="T334" s="33"/>
      <c r="U334" s="33"/>
      <c r="V334" s="33"/>
      <c r="W334" s="33"/>
      <c r="X334" s="33"/>
      <c r="Y334" s="33"/>
      <c r="Z334" s="33"/>
      <c r="AA334" s="33"/>
      <c r="AB334" s="33"/>
      <c r="AC334" s="33"/>
      <c r="AD334" s="33"/>
      <c r="AE334" s="33"/>
      <c r="AF334" s="33"/>
      <c r="AG334" s="33"/>
      <c r="AH334" s="33"/>
      <c r="AI334" s="33"/>
      <c r="AJ334" s="33"/>
      <c r="AK334" s="33"/>
      <c r="AL334" s="33"/>
    </row>
    <row r="335" spans="2:38" ht="15.75">
      <c r="B335" s="33"/>
      <c r="C335" s="33"/>
      <c r="D335" s="33"/>
      <c r="E335" s="33"/>
      <c r="F335" s="33"/>
      <c r="G335" s="33"/>
      <c r="H335" s="33"/>
      <c r="I335" s="33"/>
      <c r="J335" s="33"/>
      <c r="K335" s="33"/>
      <c r="L335" s="33"/>
      <c r="M335" s="33"/>
      <c r="N335" s="33"/>
      <c r="O335" s="33"/>
      <c r="P335" s="33"/>
      <c r="Q335" s="33"/>
      <c r="R335" s="33"/>
      <c r="S335" s="33"/>
      <c r="T335" s="33"/>
      <c r="U335" s="33"/>
      <c r="V335" s="33"/>
      <c r="W335" s="33"/>
      <c r="X335" s="33"/>
      <c r="Y335" s="33"/>
      <c r="Z335" s="33"/>
      <c r="AA335" s="33"/>
      <c r="AB335" s="33"/>
      <c r="AC335" s="33"/>
      <c r="AD335" s="33"/>
      <c r="AE335" s="33"/>
      <c r="AF335" s="33"/>
      <c r="AG335" s="33"/>
      <c r="AH335" s="33"/>
      <c r="AI335" s="33"/>
      <c r="AJ335" s="33"/>
      <c r="AK335" s="33"/>
      <c r="AL335" s="33"/>
    </row>
    <row r="336" spans="2:38" ht="15.75">
      <c r="B336" s="33"/>
      <c r="C336" s="33"/>
      <c r="D336" s="33"/>
      <c r="E336" s="33"/>
      <c r="F336" s="33"/>
      <c r="G336" s="33"/>
      <c r="H336" s="33"/>
      <c r="I336" s="33"/>
      <c r="J336" s="33"/>
      <c r="K336" s="33"/>
      <c r="L336" s="33"/>
      <c r="M336" s="33"/>
      <c r="N336" s="33"/>
      <c r="O336" s="33"/>
      <c r="P336" s="33"/>
      <c r="Q336" s="33"/>
      <c r="R336" s="33"/>
      <c r="S336" s="33"/>
      <c r="T336" s="33"/>
      <c r="U336" s="33"/>
      <c r="V336" s="33"/>
      <c r="W336" s="33"/>
      <c r="X336" s="33"/>
      <c r="Y336" s="33"/>
      <c r="Z336" s="33"/>
      <c r="AA336" s="33"/>
      <c r="AB336" s="33"/>
      <c r="AC336" s="33"/>
      <c r="AD336" s="33"/>
      <c r="AE336" s="33"/>
      <c r="AF336" s="33"/>
      <c r="AG336" s="33"/>
      <c r="AH336" s="33"/>
      <c r="AI336" s="33"/>
      <c r="AJ336" s="33"/>
      <c r="AK336" s="33"/>
      <c r="AL336" s="33"/>
    </row>
    <row r="337" spans="2:38" ht="15.75">
      <c r="B337" s="33"/>
      <c r="C337" s="33"/>
      <c r="D337" s="33"/>
      <c r="E337" s="33"/>
      <c r="F337" s="33"/>
      <c r="G337" s="33"/>
      <c r="H337" s="33"/>
      <c r="I337" s="33"/>
      <c r="J337" s="33"/>
      <c r="K337" s="33"/>
      <c r="L337" s="33"/>
      <c r="M337" s="33"/>
      <c r="N337" s="33"/>
      <c r="O337" s="33"/>
      <c r="P337" s="33"/>
      <c r="Q337" s="33"/>
      <c r="R337" s="33"/>
      <c r="S337" s="33"/>
      <c r="T337" s="33"/>
      <c r="U337" s="33"/>
      <c r="V337" s="33"/>
      <c r="W337" s="33"/>
      <c r="X337" s="33"/>
      <c r="Y337" s="33"/>
      <c r="Z337" s="33"/>
      <c r="AA337" s="33"/>
      <c r="AB337" s="33"/>
      <c r="AC337" s="33"/>
      <c r="AD337" s="33"/>
      <c r="AE337" s="33"/>
      <c r="AF337" s="33"/>
      <c r="AG337" s="33"/>
      <c r="AH337" s="33"/>
      <c r="AI337" s="33"/>
      <c r="AJ337" s="33"/>
      <c r="AK337" s="33"/>
      <c r="AL337" s="33"/>
    </row>
    <row r="338" spans="2:38" ht="15.75">
      <c r="B338" s="33"/>
      <c r="C338" s="33"/>
      <c r="D338" s="33"/>
      <c r="E338" s="33"/>
      <c r="F338" s="33"/>
      <c r="G338" s="33"/>
      <c r="H338" s="33"/>
      <c r="I338" s="33"/>
      <c r="J338" s="33"/>
      <c r="K338" s="33"/>
      <c r="L338" s="33"/>
      <c r="M338" s="33"/>
      <c r="N338" s="33"/>
      <c r="O338" s="33"/>
      <c r="P338" s="33"/>
      <c r="Q338" s="33"/>
      <c r="R338" s="33"/>
      <c r="S338" s="33"/>
      <c r="T338" s="33"/>
      <c r="U338" s="33"/>
      <c r="V338" s="33"/>
      <c r="W338" s="33"/>
      <c r="X338" s="33"/>
      <c r="Y338" s="33"/>
      <c r="Z338" s="33"/>
      <c r="AA338" s="33"/>
      <c r="AB338" s="33"/>
      <c r="AC338" s="33"/>
      <c r="AD338" s="33"/>
      <c r="AE338" s="33"/>
      <c r="AF338" s="33"/>
      <c r="AG338" s="33"/>
      <c r="AH338" s="33"/>
      <c r="AI338" s="33"/>
      <c r="AJ338" s="33"/>
      <c r="AK338" s="33"/>
      <c r="AL338" s="33"/>
    </row>
    <row r="339" spans="2:38" ht="15.75">
      <c r="B339" s="33"/>
      <c r="C339" s="33"/>
      <c r="D339" s="33"/>
      <c r="E339" s="33"/>
      <c r="F339" s="33"/>
      <c r="G339" s="33"/>
      <c r="H339" s="33"/>
      <c r="I339" s="33"/>
      <c r="J339" s="33"/>
      <c r="K339" s="33"/>
      <c r="L339" s="33"/>
      <c r="M339" s="33"/>
      <c r="N339" s="33"/>
      <c r="O339" s="33"/>
      <c r="P339" s="33"/>
      <c r="Q339" s="33"/>
      <c r="R339" s="33"/>
      <c r="S339" s="33"/>
      <c r="T339" s="33"/>
      <c r="U339" s="33"/>
      <c r="V339" s="33"/>
      <c r="W339" s="33"/>
      <c r="X339" s="33"/>
      <c r="Y339" s="33"/>
      <c r="Z339" s="33"/>
      <c r="AA339" s="33"/>
      <c r="AB339" s="33"/>
      <c r="AC339" s="33"/>
      <c r="AD339" s="33"/>
      <c r="AE339" s="33"/>
      <c r="AF339" s="33"/>
      <c r="AG339" s="33"/>
      <c r="AH339" s="33"/>
      <c r="AI339" s="33"/>
      <c r="AJ339" s="33"/>
      <c r="AK339" s="33"/>
      <c r="AL339" s="33"/>
    </row>
    <row r="340" spans="2:38" ht="15.75">
      <c r="B340" s="33"/>
      <c r="C340" s="33"/>
      <c r="D340" s="33"/>
      <c r="E340" s="33"/>
      <c r="F340" s="33"/>
      <c r="G340" s="33"/>
      <c r="H340" s="33"/>
      <c r="I340" s="33"/>
      <c r="J340" s="33"/>
      <c r="K340" s="33"/>
      <c r="L340" s="33"/>
      <c r="M340" s="33"/>
      <c r="N340" s="33"/>
      <c r="O340" s="33"/>
      <c r="P340" s="33"/>
      <c r="Q340" s="33"/>
      <c r="R340" s="33"/>
      <c r="S340" s="33"/>
      <c r="T340" s="33"/>
      <c r="U340" s="33"/>
      <c r="V340" s="33"/>
      <c r="W340" s="33"/>
      <c r="X340" s="33"/>
      <c r="Y340" s="33"/>
      <c r="Z340" s="33"/>
      <c r="AA340" s="33"/>
      <c r="AB340" s="33"/>
      <c r="AC340" s="33"/>
      <c r="AD340" s="33"/>
      <c r="AE340" s="33"/>
      <c r="AF340" s="33"/>
      <c r="AG340" s="33"/>
      <c r="AH340" s="33"/>
      <c r="AI340" s="33"/>
      <c r="AJ340" s="33"/>
      <c r="AK340" s="33"/>
      <c r="AL340" s="33"/>
    </row>
    <row r="341" spans="2:38" ht="15.75">
      <c r="B341" s="33"/>
      <c r="C341" s="33"/>
      <c r="D341" s="33"/>
      <c r="E341" s="33"/>
      <c r="F341" s="33"/>
      <c r="G341" s="33"/>
      <c r="H341" s="33"/>
      <c r="I341" s="33"/>
      <c r="J341" s="33"/>
      <c r="K341" s="33"/>
      <c r="L341" s="33"/>
      <c r="M341" s="33"/>
      <c r="N341" s="33"/>
      <c r="O341" s="33"/>
      <c r="P341" s="33"/>
      <c r="Q341" s="33"/>
      <c r="R341" s="33"/>
      <c r="S341" s="33"/>
      <c r="T341" s="33"/>
      <c r="U341" s="33"/>
      <c r="V341" s="33"/>
      <c r="W341" s="33"/>
      <c r="X341" s="33"/>
      <c r="Y341" s="33"/>
      <c r="Z341" s="33"/>
      <c r="AA341" s="33"/>
      <c r="AB341" s="33"/>
      <c r="AC341" s="33"/>
      <c r="AD341" s="33"/>
      <c r="AE341" s="33"/>
      <c r="AF341" s="33"/>
      <c r="AG341" s="33"/>
      <c r="AH341" s="33"/>
      <c r="AI341" s="33"/>
      <c r="AJ341" s="33"/>
      <c r="AK341" s="33"/>
      <c r="AL341" s="33"/>
    </row>
    <row r="342" spans="2:38" ht="15.75">
      <c r="B342" s="33"/>
      <c r="C342" s="33"/>
      <c r="D342" s="33"/>
      <c r="E342" s="33"/>
      <c r="F342" s="33"/>
      <c r="G342" s="33"/>
      <c r="H342" s="33"/>
      <c r="I342" s="33"/>
      <c r="J342" s="33"/>
      <c r="K342" s="33"/>
      <c r="L342" s="33"/>
      <c r="M342" s="33"/>
      <c r="N342" s="33"/>
      <c r="O342" s="33"/>
      <c r="P342" s="33"/>
      <c r="Q342" s="33"/>
      <c r="R342" s="33"/>
      <c r="S342" s="33"/>
      <c r="T342" s="33"/>
      <c r="U342" s="33"/>
      <c r="V342" s="33"/>
      <c r="W342" s="33"/>
      <c r="X342" s="33"/>
      <c r="Y342" s="33"/>
      <c r="Z342" s="33"/>
      <c r="AA342" s="33"/>
      <c r="AB342" s="33"/>
      <c r="AC342" s="33"/>
      <c r="AD342" s="33"/>
      <c r="AE342" s="33"/>
      <c r="AF342" s="33"/>
      <c r="AG342" s="33"/>
      <c r="AH342" s="33"/>
      <c r="AI342" s="33"/>
      <c r="AJ342" s="33"/>
      <c r="AK342" s="33"/>
      <c r="AL342" s="33"/>
    </row>
    <row r="343" spans="2:38" ht="15.75">
      <c r="B343" s="33"/>
      <c r="C343" s="33"/>
      <c r="D343" s="33"/>
      <c r="E343" s="33"/>
      <c r="F343" s="33"/>
      <c r="G343" s="33"/>
      <c r="H343" s="33"/>
      <c r="I343" s="33"/>
      <c r="J343" s="33"/>
      <c r="K343" s="33"/>
      <c r="L343" s="33"/>
      <c r="M343" s="33"/>
      <c r="N343" s="33"/>
      <c r="O343" s="33"/>
      <c r="P343" s="33"/>
      <c r="Q343" s="33"/>
      <c r="R343" s="33"/>
      <c r="S343" s="33"/>
      <c r="T343" s="33"/>
      <c r="U343" s="33"/>
      <c r="V343" s="33"/>
      <c r="W343" s="33"/>
      <c r="X343" s="33"/>
      <c r="Y343" s="33"/>
      <c r="Z343" s="33"/>
      <c r="AA343" s="33"/>
      <c r="AB343" s="33"/>
      <c r="AC343" s="33"/>
      <c r="AD343" s="33"/>
      <c r="AE343" s="33"/>
      <c r="AF343" s="33"/>
      <c r="AG343" s="33"/>
      <c r="AH343" s="33"/>
      <c r="AI343" s="33"/>
      <c r="AJ343" s="33"/>
      <c r="AK343" s="33"/>
      <c r="AL343" s="33"/>
    </row>
    <row r="344" spans="2:38" ht="15.75">
      <c r="B344" s="33"/>
      <c r="C344" s="33"/>
      <c r="D344" s="33"/>
      <c r="E344" s="33"/>
      <c r="F344" s="33"/>
      <c r="G344" s="33"/>
      <c r="H344" s="33"/>
      <c r="I344" s="33"/>
      <c r="J344" s="33"/>
      <c r="K344" s="33"/>
      <c r="L344" s="33"/>
      <c r="M344" s="33"/>
      <c r="N344" s="33"/>
      <c r="O344" s="33"/>
      <c r="P344" s="33"/>
      <c r="Q344" s="33"/>
      <c r="R344" s="33"/>
      <c r="S344" s="33"/>
      <c r="T344" s="33"/>
      <c r="U344" s="33"/>
      <c r="V344" s="33"/>
      <c r="W344" s="33"/>
      <c r="X344" s="33"/>
      <c r="Y344" s="33"/>
      <c r="Z344" s="33"/>
      <c r="AA344" s="33"/>
      <c r="AB344" s="33"/>
      <c r="AC344" s="33"/>
      <c r="AD344" s="33"/>
      <c r="AE344" s="33"/>
      <c r="AF344" s="33"/>
      <c r="AG344" s="33"/>
      <c r="AH344" s="33"/>
      <c r="AI344" s="33"/>
      <c r="AJ344" s="33"/>
      <c r="AK344" s="33"/>
      <c r="AL344" s="33"/>
    </row>
    <row r="345" spans="2:38" ht="15.75">
      <c r="B345" s="33"/>
      <c r="C345" s="33"/>
      <c r="D345" s="33"/>
      <c r="E345" s="33"/>
      <c r="F345" s="33"/>
      <c r="G345" s="33"/>
      <c r="H345" s="33"/>
      <c r="I345" s="33"/>
      <c r="J345" s="33"/>
      <c r="K345" s="33"/>
      <c r="L345" s="33"/>
      <c r="M345" s="33"/>
      <c r="N345" s="33"/>
      <c r="O345" s="33"/>
      <c r="P345" s="33"/>
      <c r="Q345" s="33"/>
      <c r="R345" s="33"/>
      <c r="S345" s="33"/>
      <c r="T345" s="33"/>
      <c r="U345" s="33"/>
      <c r="V345" s="33"/>
      <c r="W345" s="33"/>
      <c r="X345" s="33"/>
      <c r="Y345" s="33"/>
      <c r="Z345" s="33"/>
      <c r="AA345" s="33"/>
      <c r="AB345" s="33"/>
      <c r="AC345" s="33"/>
      <c r="AD345" s="33"/>
      <c r="AE345" s="33"/>
      <c r="AF345" s="33"/>
      <c r="AG345" s="33"/>
      <c r="AH345" s="33"/>
      <c r="AI345" s="33"/>
      <c r="AJ345" s="33"/>
      <c r="AK345" s="33"/>
      <c r="AL345" s="33"/>
    </row>
    <row r="346" spans="2:38" ht="15.75">
      <c r="B346" s="33"/>
      <c r="C346" s="33"/>
      <c r="D346" s="33"/>
      <c r="E346" s="33"/>
      <c r="F346" s="33"/>
      <c r="G346" s="33"/>
      <c r="H346" s="33"/>
      <c r="I346" s="33"/>
      <c r="J346" s="33"/>
      <c r="K346" s="33"/>
      <c r="L346" s="33"/>
      <c r="M346" s="33"/>
      <c r="N346" s="33"/>
      <c r="O346" s="33"/>
      <c r="P346" s="33"/>
      <c r="Q346" s="33"/>
      <c r="R346" s="33"/>
      <c r="S346" s="33"/>
      <c r="T346" s="33"/>
      <c r="U346" s="33"/>
      <c r="V346" s="33"/>
      <c r="W346" s="33"/>
      <c r="X346" s="33"/>
      <c r="Y346" s="33"/>
      <c r="Z346" s="33"/>
      <c r="AA346" s="33"/>
      <c r="AB346" s="33"/>
      <c r="AC346" s="33"/>
      <c r="AD346" s="33"/>
      <c r="AE346" s="33"/>
      <c r="AF346" s="33"/>
      <c r="AG346" s="33"/>
      <c r="AH346" s="33"/>
      <c r="AI346" s="33"/>
      <c r="AJ346" s="33"/>
      <c r="AK346" s="33"/>
      <c r="AL346" s="33"/>
    </row>
    <row r="347" spans="2:38" ht="15.75">
      <c r="B347" s="33"/>
      <c r="C347" s="33"/>
      <c r="D347" s="33"/>
      <c r="E347" s="33"/>
      <c r="F347" s="33"/>
      <c r="G347" s="33"/>
      <c r="H347" s="33"/>
      <c r="I347" s="33"/>
      <c r="J347" s="33"/>
      <c r="K347" s="33"/>
      <c r="L347" s="33"/>
      <c r="M347" s="33"/>
      <c r="N347" s="33"/>
      <c r="O347" s="33"/>
      <c r="P347" s="33"/>
      <c r="Q347" s="33"/>
      <c r="R347" s="33"/>
      <c r="S347" s="33"/>
      <c r="T347" s="33"/>
      <c r="U347" s="33"/>
      <c r="V347" s="33"/>
      <c r="W347" s="33"/>
      <c r="X347" s="33"/>
      <c r="Y347" s="33"/>
      <c r="Z347" s="33"/>
      <c r="AA347" s="33"/>
      <c r="AB347" s="33"/>
      <c r="AC347" s="33"/>
      <c r="AD347" s="33"/>
      <c r="AE347" s="33"/>
      <c r="AF347" s="33"/>
      <c r="AG347" s="33"/>
      <c r="AH347" s="33"/>
      <c r="AI347" s="33"/>
      <c r="AJ347" s="33"/>
      <c r="AK347" s="33"/>
      <c r="AL347" s="33"/>
    </row>
    <row r="348" spans="2:38" ht="15.75">
      <c r="B348" s="33"/>
      <c r="C348" s="33"/>
      <c r="D348" s="33"/>
      <c r="E348" s="33"/>
      <c r="F348" s="33"/>
      <c r="G348" s="33"/>
      <c r="H348" s="33"/>
      <c r="I348" s="33"/>
      <c r="J348" s="33"/>
      <c r="K348" s="33"/>
      <c r="L348" s="33"/>
      <c r="M348" s="33"/>
      <c r="N348" s="33"/>
      <c r="O348" s="33"/>
      <c r="P348" s="33"/>
      <c r="Q348" s="33"/>
      <c r="R348" s="33"/>
      <c r="S348" s="33"/>
      <c r="T348" s="33"/>
      <c r="U348" s="33"/>
      <c r="V348" s="33"/>
      <c r="W348" s="33"/>
      <c r="X348" s="33"/>
      <c r="Y348" s="33"/>
      <c r="Z348" s="33"/>
      <c r="AA348" s="33"/>
      <c r="AB348" s="33"/>
      <c r="AC348" s="33"/>
      <c r="AD348" s="33"/>
      <c r="AE348" s="33"/>
      <c r="AF348" s="33"/>
      <c r="AG348" s="33"/>
      <c r="AH348" s="33"/>
      <c r="AI348" s="33"/>
      <c r="AJ348" s="33"/>
      <c r="AK348" s="33"/>
      <c r="AL348" s="33"/>
    </row>
    <row r="349" spans="2:38" ht="15.75">
      <c r="B349" s="33"/>
      <c r="C349" s="33"/>
      <c r="D349" s="33"/>
      <c r="E349" s="33"/>
      <c r="F349" s="33"/>
      <c r="G349" s="33"/>
      <c r="H349" s="33"/>
      <c r="I349" s="33"/>
      <c r="J349" s="33"/>
      <c r="K349" s="33"/>
      <c r="L349" s="33"/>
      <c r="M349" s="33"/>
      <c r="N349" s="33"/>
      <c r="O349" s="33"/>
      <c r="P349" s="33"/>
      <c r="Q349" s="33"/>
      <c r="R349" s="33"/>
      <c r="S349" s="33"/>
      <c r="T349" s="33"/>
      <c r="U349" s="33"/>
      <c r="V349" s="33"/>
      <c r="W349" s="33"/>
      <c r="X349" s="33"/>
      <c r="Y349" s="33"/>
      <c r="Z349" s="33"/>
      <c r="AA349" s="33"/>
      <c r="AB349" s="33"/>
      <c r="AC349" s="33"/>
      <c r="AD349" s="33"/>
      <c r="AE349" s="33"/>
      <c r="AF349" s="33"/>
      <c r="AG349" s="33"/>
      <c r="AH349" s="33"/>
      <c r="AI349" s="33"/>
      <c r="AJ349" s="33"/>
      <c r="AK349" s="33"/>
      <c r="AL349" s="33"/>
    </row>
    <row r="350" spans="2:38" ht="15.75">
      <c r="B350" s="33"/>
      <c r="C350" s="33"/>
      <c r="D350" s="33"/>
      <c r="E350" s="33"/>
      <c r="F350" s="33"/>
      <c r="G350" s="33"/>
      <c r="H350" s="33"/>
      <c r="I350" s="33"/>
      <c r="J350" s="33"/>
      <c r="K350" s="33"/>
      <c r="L350" s="33"/>
      <c r="M350" s="33"/>
      <c r="N350" s="33"/>
      <c r="O350" s="33"/>
      <c r="P350" s="33"/>
      <c r="Q350" s="33"/>
      <c r="R350" s="33"/>
      <c r="S350" s="33"/>
      <c r="T350" s="33"/>
      <c r="U350" s="33"/>
      <c r="V350" s="33"/>
      <c r="W350" s="33"/>
      <c r="X350" s="33"/>
      <c r="Y350" s="33"/>
      <c r="Z350" s="33"/>
      <c r="AA350" s="33"/>
      <c r="AB350" s="33"/>
      <c r="AC350" s="33"/>
      <c r="AD350" s="33"/>
      <c r="AE350" s="33"/>
      <c r="AF350" s="33"/>
      <c r="AG350" s="33"/>
      <c r="AH350" s="33"/>
      <c r="AI350" s="33"/>
      <c r="AJ350" s="33"/>
      <c r="AK350" s="33"/>
      <c r="AL350" s="33"/>
    </row>
    <row r="351" spans="2:38" ht="15.75">
      <c r="B351" s="33"/>
      <c r="C351" s="33"/>
      <c r="D351" s="33"/>
      <c r="E351" s="33"/>
      <c r="F351" s="33"/>
      <c r="G351" s="33"/>
      <c r="H351" s="33"/>
      <c r="I351" s="33"/>
      <c r="J351" s="33"/>
      <c r="K351" s="33"/>
      <c r="L351" s="33"/>
      <c r="M351" s="33"/>
      <c r="N351" s="33"/>
      <c r="O351" s="33"/>
      <c r="P351" s="33"/>
      <c r="Q351" s="33"/>
      <c r="R351" s="33"/>
      <c r="S351" s="33"/>
      <c r="T351" s="33"/>
      <c r="U351" s="33"/>
      <c r="V351" s="33"/>
      <c r="W351" s="33"/>
      <c r="X351" s="33"/>
      <c r="Y351" s="33"/>
      <c r="Z351" s="33"/>
      <c r="AA351" s="33"/>
      <c r="AB351" s="33"/>
      <c r="AC351" s="33"/>
      <c r="AD351" s="33"/>
      <c r="AE351" s="33"/>
      <c r="AF351" s="33"/>
      <c r="AG351" s="33"/>
      <c r="AH351" s="33"/>
      <c r="AI351" s="33"/>
      <c r="AJ351" s="33"/>
      <c r="AK351" s="33"/>
      <c r="AL351" s="33"/>
    </row>
    <row r="352" spans="2:38" ht="15.75">
      <c r="B352" s="33"/>
      <c r="C352" s="33"/>
      <c r="D352" s="33"/>
      <c r="E352" s="33"/>
      <c r="F352" s="33"/>
      <c r="G352" s="33"/>
      <c r="H352" s="33"/>
      <c r="I352" s="33"/>
      <c r="J352" s="33"/>
      <c r="K352" s="33"/>
      <c r="L352" s="33"/>
      <c r="M352" s="33"/>
      <c r="N352" s="33"/>
      <c r="O352" s="33"/>
      <c r="P352" s="33"/>
      <c r="Q352" s="33"/>
      <c r="R352" s="33"/>
      <c r="S352" s="33"/>
      <c r="T352" s="33"/>
      <c r="U352" s="33"/>
      <c r="V352" s="33"/>
      <c r="W352" s="33"/>
      <c r="X352" s="33"/>
      <c r="Y352" s="33"/>
      <c r="Z352" s="33"/>
      <c r="AA352" s="33"/>
      <c r="AB352" s="33"/>
      <c r="AC352" s="33"/>
      <c r="AD352" s="33"/>
      <c r="AE352" s="33"/>
      <c r="AF352" s="33"/>
      <c r="AG352" s="33"/>
      <c r="AH352" s="33"/>
      <c r="AI352" s="33"/>
      <c r="AJ352" s="33"/>
      <c r="AK352" s="33"/>
      <c r="AL352" s="33"/>
    </row>
    <row r="353" spans="2:38" ht="15.75">
      <c r="B353" s="33"/>
      <c r="C353" s="33"/>
      <c r="D353" s="33"/>
      <c r="E353" s="33"/>
      <c r="F353" s="33"/>
      <c r="G353" s="33"/>
      <c r="H353" s="33"/>
      <c r="I353" s="33"/>
      <c r="J353" s="33"/>
      <c r="K353" s="33"/>
      <c r="L353" s="33"/>
      <c r="M353" s="33"/>
      <c r="N353" s="33"/>
      <c r="O353" s="33"/>
      <c r="P353" s="33"/>
      <c r="Q353" s="33"/>
      <c r="R353" s="33"/>
      <c r="S353" s="33"/>
      <c r="T353" s="33"/>
      <c r="U353" s="33"/>
      <c r="V353" s="33"/>
      <c r="W353" s="33"/>
      <c r="X353" s="33"/>
      <c r="Y353" s="33"/>
      <c r="Z353" s="33"/>
      <c r="AA353" s="33"/>
      <c r="AB353" s="33"/>
      <c r="AC353" s="33"/>
      <c r="AD353" s="33"/>
      <c r="AE353" s="33"/>
      <c r="AF353" s="33"/>
      <c r="AG353" s="33"/>
      <c r="AH353" s="33"/>
      <c r="AI353" s="33"/>
      <c r="AJ353" s="33"/>
      <c r="AK353" s="33"/>
      <c r="AL353" s="33"/>
    </row>
    <row r="354" spans="2:38" ht="15.75">
      <c r="B354" s="33"/>
      <c r="C354" s="33"/>
      <c r="D354" s="33"/>
      <c r="E354" s="33"/>
      <c r="F354" s="33"/>
      <c r="G354" s="33"/>
      <c r="H354" s="33"/>
      <c r="I354" s="33"/>
      <c r="J354" s="33"/>
      <c r="K354" s="33"/>
      <c r="L354" s="33"/>
      <c r="M354" s="33"/>
      <c r="N354" s="33"/>
      <c r="O354" s="33"/>
      <c r="P354" s="33"/>
      <c r="Q354" s="33"/>
      <c r="R354" s="33"/>
      <c r="S354" s="33"/>
      <c r="T354" s="33"/>
      <c r="U354" s="33"/>
      <c r="V354" s="33"/>
      <c r="W354" s="33"/>
      <c r="X354" s="33"/>
      <c r="Y354" s="33"/>
      <c r="Z354" s="33"/>
      <c r="AA354" s="33"/>
      <c r="AB354" s="33"/>
      <c r="AC354" s="33"/>
      <c r="AD354" s="33"/>
      <c r="AE354" s="33"/>
      <c r="AF354" s="33"/>
      <c r="AG354" s="33"/>
      <c r="AH354" s="33"/>
      <c r="AI354" s="33"/>
      <c r="AJ354" s="33"/>
      <c r="AK354" s="33"/>
      <c r="AL354" s="33"/>
    </row>
    <row r="355" spans="2:38" ht="15.75">
      <c r="B355" s="33"/>
      <c r="C355" s="33"/>
      <c r="D355" s="33"/>
      <c r="E355" s="33"/>
      <c r="F355" s="33"/>
      <c r="G355" s="33"/>
      <c r="H355" s="33"/>
      <c r="I355" s="33"/>
      <c r="J355" s="33"/>
      <c r="K355" s="33"/>
      <c r="L355" s="33"/>
      <c r="M355" s="33"/>
      <c r="N355" s="33"/>
      <c r="O355" s="33"/>
      <c r="P355" s="33"/>
      <c r="Q355" s="33"/>
      <c r="R355" s="33"/>
      <c r="S355" s="33"/>
      <c r="T355" s="33"/>
      <c r="U355" s="33"/>
      <c r="V355" s="33"/>
      <c r="W355" s="33"/>
      <c r="X355" s="33"/>
      <c r="Y355" s="33"/>
      <c r="Z355" s="33"/>
      <c r="AA355" s="33"/>
      <c r="AB355" s="33"/>
      <c r="AC355" s="33"/>
      <c r="AD355" s="33"/>
      <c r="AE355" s="33"/>
      <c r="AF355" s="33"/>
      <c r="AG355" s="33"/>
      <c r="AH355" s="33"/>
      <c r="AI355" s="33"/>
      <c r="AJ355" s="33"/>
      <c r="AK355" s="33"/>
      <c r="AL355" s="33"/>
    </row>
    <row r="356" spans="2:38" ht="15.75">
      <c r="B356" s="33"/>
      <c r="C356" s="33"/>
      <c r="D356" s="33"/>
      <c r="E356" s="33"/>
      <c r="F356" s="33"/>
      <c r="G356" s="33"/>
      <c r="H356" s="33"/>
      <c r="I356" s="33"/>
      <c r="J356" s="33"/>
      <c r="K356" s="33"/>
      <c r="L356" s="33"/>
      <c r="M356" s="33"/>
      <c r="N356" s="33"/>
      <c r="O356" s="33"/>
      <c r="P356" s="33"/>
      <c r="Q356" s="33"/>
      <c r="R356" s="33"/>
      <c r="S356" s="33"/>
      <c r="T356" s="33"/>
      <c r="U356" s="33"/>
      <c r="V356" s="33"/>
      <c r="W356" s="33"/>
      <c r="X356" s="33"/>
      <c r="Y356" s="33"/>
      <c r="Z356" s="33"/>
      <c r="AA356" s="33"/>
      <c r="AB356" s="33"/>
      <c r="AC356" s="33"/>
      <c r="AD356" s="33"/>
      <c r="AE356" s="33"/>
      <c r="AF356" s="33"/>
      <c r="AG356" s="33"/>
      <c r="AH356" s="33"/>
      <c r="AI356" s="33"/>
      <c r="AJ356" s="33"/>
      <c r="AK356" s="33"/>
      <c r="AL356" s="33"/>
    </row>
    <row r="357" spans="2:38" ht="15.75">
      <c r="B357" s="33"/>
      <c r="C357" s="33"/>
      <c r="D357" s="33"/>
      <c r="E357" s="33"/>
      <c r="F357" s="33"/>
      <c r="G357" s="33"/>
      <c r="H357" s="33"/>
      <c r="I357" s="33"/>
      <c r="J357" s="33"/>
      <c r="K357" s="33"/>
      <c r="L357" s="33"/>
      <c r="M357" s="33"/>
      <c r="N357" s="33"/>
      <c r="O357" s="33"/>
      <c r="P357" s="33"/>
      <c r="Q357" s="33"/>
      <c r="R357" s="33"/>
      <c r="S357" s="33"/>
      <c r="T357" s="33"/>
      <c r="U357" s="33"/>
      <c r="V357" s="33"/>
      <c r="W357" s="33"/>
      <c r="X357" s="33"/>
      <c r="Y357" s="33"/>
      <c r="Z357" s="33"/>
      <c r="AA357" s="33"/>
      <c r="AB357" s="33"/>
      <c r="AC357" s="33"/>
      <c r="AD357" s="33"/>
      <c r="AE357" s="33"/>
      <c r="AF357" s="33"/>
      <c r="AG357" s="33"/>
      <c r="AH357" s="33"/>
      <c r="AI357" s="33"/>
      <c r="AJ357" s="33"/>
      <c r="AK357" s="33"/>
      <c r="AL357" s="33"/>
    </row>
    <row r="358" spans="2:38" ht="15.75">
      <c r="B358" s="33"/>
      <c r="C358" s="33"/>
      <c r="D358" s="33"/>
      <c r="E358" s="33"/>
      <c r="F358" s="33"/>
      <c r="G358" s="33"/>
      <c r="H358" s="33"/>
      <c r="I358" s="33"/>
      <c r="J358" s="33"/>
      <c r="K358" s="33"/>
      <c r="L358" s="33"/>
      <c r="M358" s="33"/>
      <c r="N358" s="33"/>
      <c r="O358" s="33"/>
      <c r="P358" s="33"/>
      <c r="Q358" s="33"/>
      <c r="R358" s="33"/>
      <c r="S358" s="33"/>
      <c r="T358" s="33"/>
      <c r="U358" s="33"/>
      <c r="V358" s="33"/>
      <c r="W358" s="33"/>
      <c r="X358" s="33"/>
      <c r="Y358" s="33"/>
      <c r="Z358" s="33"/>
      <c r="AA358" s="33"/>
      <c r="AB358" s="33"/>
      <c r="AC358" s="33"/>
      <c r="AD358" s="33"/>
      <c r="AE358" s="33"/>
      <c r="AF358" s="33"/>
      <c r="AG358" s="33"/>
      <c r="AH358" s="33"/>
      <c r="AI358" s="33"/>
      <c r="AJ358" s="33"/>
      <c r="AK358" s="33"/>
      <c r="AL358" s="33"/>
    </row>
    <row r="359" spans="2:38" ht="15.75">
      <c r="B359" s="33"/>
      <c r="C359" s="33"/>
      <c r="D359" s="33"/>
      <c r="E359" s="33"/>
      <c r="F359" s="33"/>
      <c r="G359" s="33"/>
      <c r="H359" s="33"/>
      <c r="I359" s="33"/>
      <c r="J359" s="33"/>
      <c r="K359" s="33"/>
      <c r="L359" s="33"/>
      <c r="M359" s="33"/>
      <c r="N359" s="33"/>
      <c r="O359" s="33"/>
      <c r="P359" s="33"/>
      <c r="Q359" s="33"/>
      <c r="R359" s="33"/>
      <c r="S359" s="33"/>
      <c r="T359" s="33"/>
      <c r="U359" s="33"/>
      <c r="V359" s="33"/>
      <c r="W359" s="33"/>
      <c r="X359" s="33"/>
      <c r="Y359" s="33"/>
      <c r="Z359" s="33"/>
      <c r="AA359" s="33"/>
      <c r="AB359" s="33"/>
      <c r="AC359" s="33"/>
      <c r="AD359" s="33"/>
      <c r="AE359" s="33"/>
      <c r="AF359" s="33"/>
      <c r="AG359" s="33"/>
      <c r="AH359" s="33"/>
      <c r="AI359" s="33"/>
      <c r="AJ359" s="33"/>
      <c r="AK359" s="33"/>
      <c r="AL359" s="33"/>
    </row>
    <row r="360" spans="2:38" ht="15.75">
      <c r="B360" s="33"/>
      <c r="C360" s="33"/>
      <c r="D360" s="33"/>
      <c r="E360" s="33"/>
      <c r="F360" s="33"/>
      <c r="G360" s="33"/>
      <c r="H360" s="33"/>
      <c r="I360" s="33"/>
      <c r="J360" s="33"/>
      <c r="K360" s="33"/>
      <c r="L360" s="33"/>
      <c r="M360" s="33"/>
      <c r="N360" s="33"/>
      <c r="O360" s="33"/>
      <c r="P360" s="33"/>
      <c r="Q360" s="33"/>
      <c r="R360" s="33"/>
      <c r="S360" s="33"/>
      <c r="T360" s="33"/>
      <c r="U360" s="33"/>
      <c r="V360" s="33"/>
      <c r="W360" s="33"/>
      <c r="X360" s="33"/>
      <c r="Y360" s="33"/>
      <c r="Z360" s="33"/>
      <c r="AA360" s="33"/>
      <c r="AB360" s="33"/>
      <c r="AC360" s="33"/>
      <c r="AD360" s="33"/>
      <c r="AE360" s="33"/>
      <c r="AF360" s="33"/>
      <c r="AG360" s="33"/>
      <c r="AH360" s="33"/>
      <c r="AI360" s="33"/>
      <c r="AJ360" s="33"/>
      <c r="AK360" s="33"/>
      <c r="AL360" s="33"/>
    </row>
    <row r="361" spans="2:38" ht="15.75">
      <c r="B361" s="33"/>
      <c r="C361" s="33"/>
      <c r="D361" s="33"/>
      <c r="E361" s="33"/>
      <c r="F361" s="33"/>
      <c r="G361" s="33"/>
      <c r="H361" s="33"/>
      <c r="I361" s="33"/>
      <c r="J361" s="33"/>
      <c r="K361" s="33"/>
      <c r="L361" s="33"/>
      <c r="M361" s="33"/>
      <c r="N361" s="33"/>
      <c r="O361" s="33"/>
      <c r="P361" s="33"/>
      <c r="Q361" s="33"/>
      <c r="R361" s="33"/>
      <c r="S361" s="33"/>
      <c r="T361" s="33"/>
      <c r="U361" s="33"/>
      <c r="V361" s="33"/>
      <c r="W361" s="33"/>
      <c r="X361" s="33"/>
      <c r="Y361" s="33"/>
      <c r="Z361" s="33"/>
      <c r="AA361" s="33"/>
      <c r="AB361" s="33"/>
      <c r="AC361" s="33"/>
      <c r="AD361" s="33"/>
      <c r="AE361" s="33"/>
      <c r="AF361" s="33"/>
      <c r="AG361" s="33"/>
      <c r="AH361" s="33"/>
      <c r="AI361" s="33"/>
      <c r="AJ361" s="33"/>
      <c r="AK361" s="33"/>
      <c r="AL361" s="33"/>
    </row>
    <row r="362" spans="2:38" ht="15.75">
      <c r="B362" s="33"/>
      <c r="C362" s="33"/>
      <c r="D362" s="33"/>
      <c r="E362" s="33"/>
      <c r="F362" s="33"/>
      <c r="G362" s="33"/>
      <c r="H362" s="33"/>
      <c r="I362" s="33"/>
      <c r="J362" s="33"/>
      <c r="K362" s="33"/>
      <c r="L362" s="33"/>
      <c r="M362" s="33"/>
      <c r="N362" s="33"/>
      <c r="O362" s="33"/>
      <c r="P362" s="33"/>
      <c r="Q362" s="33"/>
      <c r="R362" s="33"/>
      <c r="S362" s="33"/>
      <c r="T362" s="33"/>
      <c r="U362" s="33"/>
      <c r="V362" s="33"/>
      <c r="W362" s="33"/>
      <c r="X362" s="33"/>
      <c r="Y362" s="33"/>
      <c r="Z362" s="33"/>
      <c r="AA362" s="33"/>
      <c r="AB362" s="33"/>
      <c r="AC362" s="33"/>
      <c r="AD362" s="33"/>
      <c r="AE362" s="33"/>
      <c r="AF362" s="33"/>
      <c r="AG362" s="33"/>
      <c r="AH362" s="33"/>
      <c r="AI362" s="33"/>
      <c r="AJ362" s="33"/>
      <c r="AK362" s="33"/>
      <c r="AL362" s="33"/>
    </row>
    <row r="363" spans="2:38" ht="15.75">
      <c r="B363" s="33"/>
      <c r="C363" s="33"/>
      <c r="D363" s="33"/>
      <c r="E363" s="33"/>
      <c r="F363" s="33"/>
      <c r="G363" s="33"/>
      <c r="H363" s="33"/>
      <c r="I363" s="33"/>
      <c r="J363" s="33"/>
      <c r="K363" s="33"/>
      <c r="L363" s="33"/>
      <c r="M363" s="33"/>
      <c r="N363" s="33"/>
      <c r="O363" s="33"/>
      <c r="P363" s="33"/>
      <c r="Q363" s="33"/>
      <c r="R363" s="33"/>
      <c r="S363" s="33"/>
      <c r="T363" s="33"/>
      <c r="U363" s="33"/>
      <c r="V363" s="33"/>
      <c r="W363" s="33"/>
      <c r="X363" s="33"/>
      <c r="Y363" s="33"/>
      <c r="Z363" s="33"/>
      <c r="AA363" s="33"/>
      <c r="AB363" s="33"/>
      <c r="AC363" s="33"/>
      <c r="AD363" s="33"/>
      <c r="AE363" s="33"/>
      <c r="AF363" s="33"/>
      <c r="AG363" s="33"/>
      <c r="AH363" s="33"/>
      <c r="AI363" s="33"/>
      <c r="AJ363" s="33"/>
      <c r="AK363" s="33"/>
      <c r="AL363" s="33"/>
    </row>
    <row r="364" spans="2:38" ht="15.75">
      <c r="B364" s="33"/>
      <c r="C364" s="33"/>
      <c r="D364" s="33"/>
      <c r="E364" s="33"/>
      <c r="F364" s="33"/>
      <c r="G364" s="33"/>
      <c r="H364" s="33"/>
      <c r="I364" s="33"/>
      <c r="J364" s="33"/>
      <c r="K364" s="33"/>
      <c r="L364" s="33"/>
      <c r="M364" s="33"/>
      <c r="N364" s="33"/>
      <c r="O364" s="33"/>
      <c r="P364" s="33"/>
      <c r="Q364" s="33"/>
      <c r="R364" s="33"/>
      <c r="S364" s="33"/>
      <c r="T364" s="33"/>
      <c r="U364" s="33"/>
      <c r="V364" s="33"/>
      <c r="W364" s="33"/>
      <c r="X364" s="33"/>
      <c r="Y364" s="33"/>
      <c r="Z364" s="33"/>
      <c r="AA364" s="33"/>
      <c r="AB364" s="33"/>
      <c r="AC364" s="33"/>
      <c r="AD364" s="33"/>
      <c r="AE364" s="33"/>
      <c r="AF364" s="33"/>
      <c r="AG364" s="33"/>
      <c r="AH364" s="33"/>
      <c r="AI364" s="33"/>
      <c r="AJ364" s="33"/>
      <c r="AK364" s="33"/>
      <c r="AL364" s="33"/>
    </row>
    <row r="365" spans="2:38" ht="15.75">
      <c r="B365" s="33"/>
      <c r="C365" s="33"/>
      <c r="D365" s="33"/>
      <c r="E365" s="33"/>
      <c r="F365" s="33"/>
      <c r="G365" s="33"/>
      <c r="H365" s="33"/>
      <c r="I365" s="33"/>
      <c r="J365" s="33"/>
      <c r="K365" s="33"/>
      <c r="L365" s="33"/>
      <c r="M365" s="33"/>
      <c r="N365" s="33"/>
      <c r="O365" s="33"/>
      <c r="P365" s="33"/>
      <c r="Q365" s="33"/>
      <c r="R365" s="33"/>
      <c r="S365" s="33"/>
      <c r="T365" s="33"/>
      <c r="U365" s="33"/>
      <c r="V365" s="33"/>
      <c r="W365" s="33"/>
      <c r="X365" s="33"/>
      <c r="Y365" s="33"/>
      <c r="Z365" s="33"/>
      <c r="AA365" s="33"/>
      <c r="AB365" s="33"/>
      <c r="AC365" s="33"/>
      <c r="AD365" s="33"/>
      <c r="AE365" s="33"/>
      <c r="AF365" s="33"/>
      <c r="AG365" s="33"/>
      <c r="AH365" s="33"/>
      <c r="AI365" s="33"/>
      <c r="AJ365" s="33"/>
      <c r="AK365" s="33"/>
      <c r="AL365" s="33"/>
    </row>
    <row r="366" spans="2:38" ht="15.75">
      <c r="B366" s="33"/>
      <c r="C366" s="33"/>
      <c r="D366" s="33"/>
      <c r="E366" s="33"/>
      <c r="F366" s="33"/>
      <c r="G366" s="33"/>
      <c r="H366" s="33"/>
      <c r="I366" s="33"/>
      <c r="J366" s="33"/>
      <c r="K366" s="33"/>
      <c r="L366" s="33"/>
      <c r="M366" s="33"/>
      <c r="N366" s="33"/>
      <c r="O366" s="33"/>
      <c r="P366" s="33"/>
      <c r="Q366" s="33"/>
      <c r="R366" s="33"/>
      <c r="S366" s="33"/>
      <c r="T366" s="33"/>
      <c r="U366" s="33"/>
      <c r="V366" s="33"/>
      <c r="W366" s="33"/>
      <c r="X366" s="33"/>
      <c r="Y366" s="33"/>
      <c r="Z366" s="33"/>
      <c r="AA366" s="33"/>
      <c r="AB366" s="33"/>
      <c r="AC366" s="33"/>
      <c r="AD366" s="33"/>
      <c r="AE366" s="33"/>
      <c r="AF366" s="33"/>
      <c r="AG366" s="33"/>
      <c r="AH366" s="33"/>
      <c r="AI366" s="33"/>
      <c r="AJ366" s="33"/>
      <c r="AK366" s="33"/>
      <c r="AL366" s="33"/>
    </row>
    <row r="367" spans="2:38" ht="15.75">
      <c r="B367" s="33"/>
      <c r="C367" s="33"/>
      <c r="D367" s="33"/>
      <c r="E367" s="33"/>
      <c r="F367" s="33"/>
      <c r="G367" s="33"/>
      <c r="H367" s="33"/>
      <c r="I367" s="33"/>
      <c r="J367" s="33"/>
      <c r="K367" s="33"/>
      <c r="L367" s="33"/>
      <c r="M367" s="33"/>
      <c r="N367" s="33"/>
      <c r="O367" s="33"/>
      <c r="P367" s="33"/>
      <c r="Q367" s="33"/>
      <c r="R367" s="33"/>
      <c r="S367" s="33"/>
      <c r="T367" s="33"/>
      <c r="U367" s="33"/>
      <c r="V367" s="33"/>
      <c r="W367" s="33"/>
      <c r="X367" s="33"/>
      <c r="Y367" s="33"/>
      <c r="Z367" s="33"/>
      <c r="AA367" s="33"/>
      <c r="AB367" s="33"/>
      <c r="AC367" s="33"/>
      <c r="AD367" s="33"/>
      <c r="AE367" s="33"/>
      <c r="AF367" s="33"/>
      <c r="AG367" s="33"/>
      <c r="AH367" s="33"/>
      <c r="AI367" s="33"/>
      <c r="AJ367" s="33"/>
      <c r="AK367" s="33"/>
      <c r="AL367" s="33"/>
    </row>
    <row r="368" spans="2:38" ht="15.75">
      <c r="B368" s="33"/>
      <c r="C368" s="33"/>
      <c r="D368" s="33"/>
      <c r="E368" s="33"/>
      <c r="F368" s="33"/>
      <c r="G368" s="33"/>
      <c r="H368" s="33"/>
      <c r="I368" s="33"/>
      <c r="J368" s="33"/>
      <c r="K368" s="33"/>
      <c r="L368" s="33"/>
      <c r="M368" s="33"/>
      <c r="N368" s="33"/>
      <c r="O368" s="33"/>
      <c r="P368" s="33"/>
      <c r="Q368" s="33"/>
      <c r="R368" s="33"/>
      <c r="S368" s="33"/>
      <c r="T368" s="33"/>
      <c r="U368" s="33"/>
      <c r="V368" s="33"/>
      <c r="W368" s="33"/>
      <c r="X368" s="33"/>
      <c r="Y368" s="33"/>
      <c r="Z368" s="33"/>
      <c r="AA368" s="33"/>
      <c r="AB368" s="33"/>
      <c r="AC368" s="33"/>
      <c r="AD368" s="33"/>
      <c r="AE368" s="33"/>
      <c r="AF368" s="33"/>
      <c r="AG368" s="33"/>
      <c r="AH368" s="33"/>
      <c r="AI368" s="33"/>
      <c r="AJ368" s="33"/>
      <c r="AK368" s="33"/>
      <c r="AL368" s="33"/>
    </row>
    <row r="369" spans="2:38" ht="15.75">
      <c r="B369" s="33"/>
      <c r="C369" s="33"/>
      <c r="D369" s="33"/>
      <c r="E369" s="33"/>
      <c r="F369" s="33"/>
      <c r="G369" s="33"/>
      <c r="H369" s="33"/>
      <c r="I369" s="33"/>
      <c r="J369" s="33"/>
      <c r="K369" s="33"/>
      <c r="L369" s="33"/>
      <c r="M369" s="33"/>
      <c r="N369" s="33"/>
      <c r="O369" s="33"/>
      <c r="P369" s="33"/>
      <c r="Q369" s="33"/>
      <c r="R369" s="33"/>
      <c r="S369" s="33"/>
      <c r="T369" s="33"/>
      <c r="U369" s="33"/>
      <c r="V369" s="33"/>
      <c r="W369" s="33"/>
      <c r="X369" s="33"/>
      <c r="Y369" s="33"/>
      <c r="Z369" s="33"/>
      <c r="AA369" s="33"/>
      <c r="AB369" s="33"/>
      <c r="AC369" s="33"/>
      <c r="AD369" s="33"/>
      <c r="AE369" s="33"/>
      <c r="AF369" s="33"/>
      <c r="AG369" s="33"/>
      <c r="AH369" s="33"/>
      <c r="AI369" s="33"/>
      <c r="AJ369" s="33"/>
      <c r="AK369" s="33"/>
      <c r="AL369" s="33"/>
    </row>
    <row r="370" spans="2:38" ht="15.75">
      <c r="B370" s="33"/>
      <c r="C370" s="33"/>
      <c r="D370" s="33"/>
      <c r="E370" s="33"/>
      <c r="F370" s="33"/>
      <c r="G370" s="33"/>
      <c r="H370" s="33"/>
      <c r="I370" s="33"/>
      <c r="J370" s="33"/>
      <c r="K370" s="33"/>
      <c r="L370" s="33"/>
      <c r="M370" s="33"/>
      <c r="N370" s="33"/>
      <c r="O370" s="33"/>
      <c r="P370" s="33"/>
      <c r="Q370" s="33"/>
      <c r="R370" s="33"/>
      <c r="S370" s="33"/>
      <c r="T370" s="33"/>
      <c r="U370" s="33"/>
      <c r="V370" s="33"/>
      <c r="W370" s="33"/>
      <c r="X370" s="33"/>
      <c r="Y370" s="33"/>
      <c r="Z370" s="33"/>
      <c r="AA370" s="33"/>
      <c r="AB370" s="33"/>
      <c r="AC370" s="33"/>
      <c r="AD370" s="33"/>
      <c r="AE370" s="33"/>
      <c r="AF370" s="33"/>
      <c r="AG370" s="33"/>
      <c r="AH370" s="33"/>
      <c r="AI370" s="33"/>
      <c r="AJ370" s="33"/>
      <c r="AK370" s="33"/>
      <c r="AL370" s="33"/>
    </row>
    <row r="371" spans="2:38" ht="15.75">
      <c r="B371" s="33"/>
      <c r="C371" s="33"/>
      <c r="D371" s="33"/>
      <c r="E371" s="33"/>
      <c r="F371" s="33"/>
      <c r="G371" s="33"/>
      <c r="H371" s="33"/>
      <c r="I371" s="33"/>
      <c r="J371" s="33"/>
      <c r="K371" s="33"/>
      <c r="L371" s="33"/>
      <c r="M371" s="33"/>
      <c r="N371" s="33"/>
      <c r="O371" s="33"/>
      <c r="P371" s="33"/>
      <c r="Q371" s="33"/>
      <c r="R371" s="33"/>
      <c r="S371" s="33"/>
      <c r="T371" s="33"/>
      <c r="U371" s="33"/>
      <c r="V371" s="33"/>
      <c r="W371" s="33"/>
      <c r="X371" s="33"/>
      <c r="Y371" s="33"/>
      <c r="Z371" s="33"/>
      <c r="AA371" s="33"/>
      <c r="AB371" s="33"/>
      <c r="AC371" s="33"/>
      <c r="AD371" s="33"/>
      <c r="AE371" s="33"/>
      <c r="AF371" s="33"/>
      <c r="AG371" s="33"/>
      <c r="AH371" s="33"/>
      <c r="AI371" s="33"/>
      <c r="AJ371" s="33"/>
      <c r="AK371" s="33"/>
      <c r="AL371" s="33"/>
    </row>
    <row r="372" spans="2:38" ht="15.75">
      <c r="B372" s="33"/>
      <c r="C372" s="33"/>
      <c r="D372" s="33"/>
      <c r="E372" s="33"/>
      <c r="F372" s="33"/>
      <c r="G372" s="33"/>
      <c r="H372" s="33"/>
      <c r="I372" s="33"/>
      <c r="J372" s="33"/>
      <c r="K372" s="33"/>
      <c r="L372" s="33"/>
      <c r="M372" s="33"/>
      <c r="N372" s="33"/>
      <c r="O372" s="33"/>
      <c r="P372" s="33"/>
      <c r="Q372" s="33"/>
      <c r="R372" s="33"/>
      <c r="S372" s="33"/>
      <c r="T372" s="33"/>
      <c r="U372" s="33"/>
      <c r="V372" s="33"/>
      <c r="W372" s="33"/>
      <c r="X372" s="33"/>
      <c r="Y372" s="33"/>
      <c r="Z372" s="33"/>
      <c r="AA372" s="33"/>
      <c r="AB372" s="33"/>
      <c r="AC372" s="33"/>
      <c r="AD372" s="33"/>
      <c r="AE372" s="33"/>
      <c r="AF372" s="33"/>
      <c r="AG372" s="33"/>
      <c r="AH372" s="33"/>
      <c r="AI372" s="33"/>
      <c r="AJ372" s="33"/>
      <c r="AK372" s="33"/>
      <c r="AL372" s="33"/>
    </row>
    <row r="373" spans="2:38" ht="15.75">
      <c r="B373" s="33"/>
      <c r="C373" s="33"/>
      <c r="D373" s="33"/>
      <c r="E373" s="33"/>
      <c r="F373" s="33"/>
      <c r="G373" s="33"/>
      <c r="H373" s="33"/>
      <c r="I373" s="33"/>
      <c r="J373" s="33"/>
      <c r="K373" s="33"/>
      <c r="L373" s="33"/>
      <c r="M373" s="33"/>
      <c r="N373" s="33"/>
      <c r="O373" s="33"/>
      <c r="P373" s="33"/>
      <c r="Q373" s="33"/>
      <c r="R373" s="33"/>
      <c r="S373" s="33"/>
      <c r="T373" s="33"/>
      <c r="U373" s="33"/>
      <c r="V373" s="33"/>
      <c r="W373" s="33"/>
      <c r="X373" s="33"/>
      <c r="Y373" s="33"/>
      <c r="Z373" s="33"/>
      <c r="AA373" s="33"/>
      <c r="AB373" s="33"/>
      <c r="AC373" s="33"/>
      <c r="AD373" s="33"/>
      <c r="AE373" s="33"/>
      <c r="AF373" s="33"/>
      <c r="AG373" s="33"/>
      <c r="AH373" s="33"/>
      <c r="AI373" s="33"/>
      <c r="AJ373" s="33"/>
      <c r="AK373" s="33"/>
      <c r="AL373" s="33"/>
    </row>
    <row r="374" spans="2:38" ht="15.75">
      <c r="B374" s="33"/>
      <c r="C374" s="33"/>
      <c r="D374" s="33"/>
      <c r="E374" s="33"/>
      <c r="F374" s="33"/>
      <c r="G374" s="33"/>
      <c r="H374" s="33"/>
      <c r="I374" s="33"/>
      <c r="J374" s="33"/>
      <c r="K374" s="33"/>
      <c r="L374" s="33"/>
      <c r="M374" s="33"/>
      <c r="N374" s="33"/>
      <c r="O374" s="33"/>
      <c r="P374" s="33"/>
      <c r="Q374" s="33"/>
      <c r="R374" s="33"/>
      <c r="S374" s="33"/>
      <c r="T374" s="33"/>
      <c r="U374" s="33"/>
      <c r="V374" s="33"/>
      <c r="W374" s="33"/>
      <c r="X374" s="33"/>
      <c r="Y374" s="33"/>
      <c r="Z374" s="33"/>
      <c r="AA374" s="33"/>
      <c r="AB374" s="33"/>
      <c r="AC374" s="33"/>
      <c r="AD374" s="33"/>
      <c r="AE374" s="33"/>
      <c r="AF374" s="33"/>
      <c r="AG374" s="33"/>
      <c r="AH374" s="33"/>
      <c r="AI374" s="33"/>
      <c r="AJ374" s="33"/>
      <c r="AK374" s="33"/>
      <c r="AL374" s="33"/>
    </row>
    <row r="375" spans="2:38" ht="15.75">
      <c r="B375" s="33"/>
      <c r="C375" s="33"/>
      <c r="D375" s="33"/>
      <c r="E375" s="33"/>
      <c r="F375" s="33"/>
      <c r="G375" s="33"/>
      <c r="H375" s="33"/>
      <c r="I375" s="33"/>
      <c r="J375" s="33"/>
      <c r="K375" s="33"/>
      <c r="L375" s="33"/>
      <c r="M375" s="33"/>
      <c r="N375" s="33"/>
      <c r="O375" s="33"/>
      <c r="P375" s="33"/>
      <c r="Q375" s="33"/>
      <c r="R375" s="33"/>
      <c r="S375" s="33"/>
      <c r="T375" s="33"/>
      <c r="U375" s="33"/>
      <c r="V375" s="33"/>
      <c r="W375" s="33"/>
      <c r="X375" s="33"/>
      <c r="Y375" s="33"/>
      <c r="Z375" s="33"/>
      <c r="AA375" s="33"/>
      <c r="AB375" s="33"/>
      <c r="AC375" s="33"/>
      <c r="AD375" s="33"/>
      <c r="AE375" s="33"/>
      <c r="AF375" s="33"/>
      <c r="AG375" s="33"/>
      <c r="AH375" s="33"/>
      <c r="AI375" s="33"/>
      <c r="AJ375" s="33"/>
      <c r="AK375" s="33"/>
      <c r="AL375" s="33"/>
    </row>
    <row r="376" spans="2:38" ht="15.75">
      <c r="B376" s="33"/>
      <c r="C376" s="33"/>
      <c r="D376" s="33"/>
      <c r="E376" s="33"/>
      <c r="F376" s="33"/>
      <c r="G376" s="33"/>
      <c r="H376" s="33"/>
      <c r="I376" s="33"/>
      <c r="J376" s="33"/>
      <c r="K376" s="33"/>
      <c r="L376" s="33"/>
      <c r="M376" s="33"/>
      <c r="N376" s="33"/>
      <c r="O376" s="33"/>
      <c r="P376" s="33"/>
      <c r="Q376" s="33"/>
      <c r="R376" s="33"/>
      <c r="S376" s="33"/>
      <c r="T376" s="33"/>
      <c r="U376" s="33"/>
      <c r="V376" s="33"/>
      <c r="W376" s="33"/>
      <c r="X376" s="33"/>
      <c r="Y376" s="33"/>
      <c r="Z376" s="33"/>
      <c r="AA376" s="33"/>
      <c r="AB376" s="33"/>
      <c r="AC376" s="33"/>
      <c r="AD376" s="33"/>
      <c r="AE376" s="33"/>
      <c r="AF376" s="33"/>
      <c r="AG376" s="33"/>
      <c r="AH376" s="33"/>
      <c r="AI376" s="33"/>
      <c r="AJ376" s="33"/>
      <c r="AK376" s="33"/>
      <c r="AL376" s="33"/>
    </row>
    <row r="377" spans="2:38" ht="15.75">
      <c r="B377" s="33"/>
      <c r="C377" s="33"/>
      <c r="D377" s="33"/>
      <c r="E377" s="33"/>
      <c r="F377" s="33"/>
      <c r="G377" s="33"/>
      <c r="H377" s="33"/>
      <c r="I377" s="33"/>
      <c r="J377" s="33"/>
      <c r="K377" s="33"/>
      <c r="L377" s="33"/>
      <c r="M377" s="33"/>
      <c r="N377" s="33"/>
      <c r="O377" s="33"/>
      <c r="P377" s="33"/>
      <c r="Q377" s="33"/>
      <c r="R377" s="33"/>
      <c r="S377" s="33"/>
      <c r="T377" s="33"/>
      <c r="U377" s="33"/>
      <c r="V377" s="33"/>
      <c r="W377" s="33"/>
      <c r="X377" s="33"/>
      <c r="Y377" s="33"/>
      <c r="Z377" s="33"/>
      <c r="AA377" s="33"/>
      <c r="AB377" s="33"/>
      <c r="AC377" s="33"/>
      <c r="AD377" s="33"/>
      <c r="AE377" s="33"/>
      <c r="AF377" s="33"/>
      <c r="AG377" s="33"/>
      <c r="AH377" s="33"/>
      <c r="AI377" s="33"/>
      <c r="AJ377" s="33"/>
      <c r="AK377" s="33"/>
      <c r="AL377" s="33"/>
    </row>
    <row r="378" spans="2:38" ht="15.75">
      <c r="B378" s="33"/>
      <c r="C378" s="33"/>
      <c r="D378" s="33"/>
      <c r="E378" s="33"/>
      <c r="F378" s="33"/>
      <c r="G378" s="33"/>
      <c r="H378" s="33"/>
      <c r="I378" s="33"/>
      <c r="J378" s="33"/>
      <c r="K378" s="33"/>
      <c r="L378" s="33"/>
      <c r="M378" s="33"/>
      <c r="N378" s="33"/>
      <c r="O378" s="33"/>
      <c r="P378" s="33"/>
      <c r="Q378" s="33"/>
      <c r="R378" s="33"/>
      <c r="S378" s="33"/>
      <c r="T378" s="33"/>
      <c r="U378" s="33"/>
      <c r="V378" s="33"/>
      <c r="W378" s="33"/>
      <c r="X378" s="33"/>
      <c r="Y378" s="33"/>
      <c r="Z378" s="33"/>
      <c r="AA378" s="33"/>
      <c r="AB378" s="33"/>
      <c r="AC378" s="33"/>
      <c r="AD378" s="33"/>
      <c r="AE378" s="33"/>
      <c r="AF378" s="33"/>
      <c r="AG378" s="33"/>
      <c r="AH378" s="33"/>
      <c r="AI378" s="33"/>
      <c r="AJ378" s="33"/>
      <c r="AK378" s="33"/>
      <c r="AL378" s="33"/>
    </row>
    <row r="379" spans="2:38" ht="15.75">
      <c r="B379" s="33"/>
      <c r="C379" s="33"/>
      <c r="D379" s="33"/>
      <c r="E379" s="33"/>
      <c r="F379" s="33"/>
      <c r="G379" s="33"/>
      <c r="H379" s="33"/>
      <c r="I379" s="33"/>
      <c r="J379" s="33"/>
      <c r="K379" s="33"/>
      <c r="L379" s="33"/>
      <c r="M379" s="33"/>
      <c r="N379" s="33"/>
      <c r="O379" s="33"/>
      <c r="P379" s="33"/>
      <c r="Q379" s="33"/>
      <c r="R379" s="33"/>
      <c r="S379" s="33"/>
      <c r="T379" s="33"/>
      <c r="U379" s="33"/>
      <c r="V379" s="33"/>
      <c r="W379" s="33"/>
      <c r="X379" s="33"/>
      <c r="Y379" s="33"/>
      <c r="Z379" s="33"/>
      <c r="AA379" s="33"/>
      <c r="AB379" s="33"/>
      <c r="AC379" s="33"/>
      <c r="AD379" s="33"/>
      <c r="AE379" s="33"/>
      <c r="AF379" s="33"/>
      <c r="AG379" s="33"/>
      <c r="AH379" s="33"/>
      <c r="AI379" s="33"/>
      <c r="AJ379" s="33"/>
      <c r="AK379" s="33"/>
      <c r="AL379" s="33"/>
    </row>
    <row r="380" spans="2:38" ht="15.75">
      <c r="B380" s="33"/>
      <c r="C380" s="33"/>
      <c r="D380" s="33"/>
      <c r="E380" s="33"/>
      <c r="F380" s="33"/>
      <c r="G380" s="33"/>
      <c r="H380" s="33"/>
      <c r="I380" s="33"/>
      <c r="J380" s="33"/>
      <c r="K380" s="33"/>
      <c r="L380" s="33"/>
      <c r="M380" s="33"/>
      <c r="N380" s="33"/>
      <c r="O380" s="33"/>
      <c r="P380" s="33"/>
      <c r="Q380" s="33"/>
      <c r="R380" s="33"/>
      <c r="S380" s="33"/>
      <c r="T380" s="33"/>
      <c r="U380" s="33"/>
      <c r="V380" s="33"/>
      <c r="W380" s="33"/>
      <c r="X380" s="33"/>
      <c r="Y380" s="33"/>
      <c r="Z380" s="33"/>
      <c r="AA380" s="33"/>
      <c r="AB380" s="33"/>
      <c r="AC380" s="33"/>
      <c r="AD380" s="33"/>
      <c r="AE380" s="33"/>
      <c r="AF380" s="33"/>
      <c r="AG380" s="33"/>
      <c r="AH380" s="33"/>
      <c r="AI380" s="33"/>
      <c r="AJ380" s="33"/>
      <c r="AK380" s="33"/>
      <c r="AL380" s="33"/>
    </row>
    <row r="381" spans="2:38" ht="15.75">
      <c r="B381" s="33"/>
      <c r="C381" s="33"/>
      <c r="D381" s="33"/>
      <c r="E381" s="33"/>
      <c r="F381" s="33"/>
      <c r="G381" s="33"/>
      <c r="H381" s="33"/>
      <c r="I381" s="33"/>
      <c r="J381" s="33"/>
      <c r="K381" s="33"/>
      <c r="L381" s="33"/>
      <c r="M381" s="33"/>
      <c r="N381" s="33"/>
      <c r="O381" s="33"/>
      <c r="P381" s="33"/>
      <c r="Q381" s="33"/>
      <c r="R381" s="33"/>
      <c r="S381" s="33"/>
      <c r="T381" s="33"/>
      <c r="U381" s="33"/>
      <c r="V381" s="33"/>
      <c r="W381" s="33"/>
      <c r="X381" s="33"/>
      <c r="Y381" s="33"/>
      <c r="Z381" s="33"/>
      <c r="AA381" s="33"/>
      <c r="AB381" s="33"/>
      <c r="AC381" s="33"/>
      <c r="AD381" s="33"/>
      <c r="AE381" s="33"/>
      <c r="AF381" s="33"/>
      <c r="AG381" s="33"/>
      <c r="AH381" s="33"/>
      <c r="AI381" s="33"/>
      <c r="AJ381" s="33"/>
      <c r="AK381" s="33"/>
      <c r="AL381" s="33"/>
    </row>
    <row r="382" spans="2:38" ht="15.75">
      <c r="B382" s="33"/>
      <c r="C382" s="33"/>
      <c r="D382" s="33"/>
      <c r="E382" s="33"/>
      <c r="F382" s="33"/>
      <c r="G382" s="33"/>
      <c r="H382" s="33"/>
      <c r="I382" s="33"/>
      <c r="J382" s="33"/>
      <c r="K382" s="33"/>
      <c r="L382" s="33"/>
      <c r="M382" s="33"/>
      <c r="N382" s="33"/>
      <c r="O382" s="33"/>
      <c r="P382" s="33"/>
      <c r="Q382" s="33"/>
      <c r="R382" s="33"/>
      <c r="S382" s="33"/>
      <c r="T382" s="33"/>
      <c r="U382" s="33"/>
      <c r="V382" s="33"/>
      <c r="W382" s="33"/>
      <c r="X382" s="33"/>
      <c r="Y382" s="33"/>
      <c r="Z382" s="33"/>
      <c r="AA382" s="33"/>
      <c r="AB382" s="33"/>
      <c r="AC382" s="33"/>
      <c r="AD382" s="33"/>
      <c r="AE382" s="33"/>
      <c r="AF382" s="33"/>
      <c r="AG382" s="33"/>
      <c r="AH382" s="33"/>
      <c r="AI382" s="33"/>
      <c r="AJ382" s="33"/>
      <c r="AK382" s="33"/>
      <c r="AL382" s="33"/>
    </row>
    <row r="383" spans="2:38" ht="15.75">
      <c r="B383" s="33"/>
      <c r="C383" s="33"/>
      <c r="D383" s="33"/>
      <c r="E383" s="33"/>
      <c r="F383" s="33"/>
      <c r="G383" s="33"/>
      <c r="H383" s="33"/>
      <c r="I383" s="33"/>
      <c r="J383" s="33"/>
      <c r="K383" s="33"/>
      <c r="L383" s="33"/>
      <c r="M383" s="33"/>
      <c r="N383" s="33"/>
      <c r="O383" s="33"/>
      <c r="P383" s="33"/>
      <c r="Q383" s="33"/>
      <c r="R383" s="33"/>
      <c r="S383" s="33"/>
      <c r="T383" s="33"/>
      <c r="U383" s="33"/>
      <c r="V383" s="33"/>
      <c r="W383" s="33"/>
      <c r="X383" s="33"/>
      <c r="Y383" s="33"/>
      <c r="Z383" s="33"/>
      <c r="AA383" s="33"/>
      <c r="AB383" s="33"/>
      <c r="AC383" s="33"/>
      <c r="AD383" s="33"/>
      <c r="AE383" s="33"/>
      <c r="AF383" s="33"/>
      <c r="AG383" s="33"/>
      <c r="AH383" s="33"/>
      <c r="AI383" s="33"/>
      <c r="AJ383" s="33"/>
      <c r="AK383" s="33"/>
      <c r="AL383" s="33"/>
    </row>
    <row r="384" spans="2:38" ht="15.75">
      <c r="B384" s="33"/>
      <c r="C384" s="33"/>
      <c r="D384" s="33"/>
      <c r="E384" s="33"/>
      <c r="F384" s="33"/>
      <c r="G384" s="33"/>
      <c r="H384" s="33"/>
      <c r="I384" s="33"/>
      <c r="J384" s="33"/>
      <c r="K384" s="33"/>
      <c r="L384" s="33"/>
      <c r="M384" s="33"/>
      <c r="N384" s="33"/>
      <c r="O384" s="33"/>
      <c r="P384" s="33"/>
      <c r="Q384" s="33"/>
      <c r="R384" s="33"/>
      <c r="S384" s="33"/>
      <c r="T384" s="33"/>
      <c r="U384" s="33"/>
      <c r="V384" s="33"/>
      <c r="W384" s="33"/>
      <c r="X384" s="33"/>
      <c r="Y384" s="33"/>
      <c r="Z384" s="33"/>
      <c r="AA384" s="33"/>
      <c r="AB384" s="33"/>
      <c r="AC384" s="33"/>
      <c r="AD384" s="33"/>
      <c r="AE384" s="33"/>
      <c r="AF384" s="33"/>
      <c r="AG384" s="33"/>
      <c r="AH384" s="33"/>
      <c r="AI384" s="33"/>
      <c r="AJ384" s="33"/>
      <c r="AK384" s="33"/>
      <c r="AL384" s="33"/>
    </row>
    <row r="385" spans="2:38" ht="15.75">
      <c r="B385" s="33"/>
      <c r="C385" s="33"/>
      <c r="D385" s="33"/>
      <c r="E385" s="33"/>
      <c r="F385" s="33"/>
      <c r="G385" s="33"/>
      <c r="H385" s="33"/>
      <c r="I385" s="33"/>
      <c r="J385" s="33"/>
      <c r="K385" s="33"/>
      <c r="L385" s="33"/>
      <c r="M385" s="33"/>
      <c r="N385" s="33"/>
      <c r="O385" s="33"/>
      <c r="P385" s="33"/>
      <c r="Q385" s="33"/>
      <c r="R385" s="33"/>
      <c r="S385" s="33"/>
      <c r="T385" s="33"/>
      <c r="U385" s="33"/>
      <c r="V385" s="33"/>
      <c r="W385" s="33"/>
      <c r="X385" s="33"/>
      <c r="Y385" s="33"/>
      <c r="Z385" s="33"/>
      <c r="AA385" s="33"/>
      <c r="AB385" s="33"/>
      <c r="AC385" s="33"/>
      <c r="AD385" s="33"/>
      <c r="AE385" s="33"/>
      <c r="AF385" s="33"/>
      <c r="AG385" s="33"/>
      <c r="AH385" s="33"/>
      <c r="AI385" s="33"/>
      <c r="AJ385" s="33"/>
      <c r="AK385" s="33"/>
      <c r="AL385" s="33"/>
    </row>
    <row r="386" spans="2:38" ht="15.75">
      <c r="B386" s="33"/>
      <c r="C386" s="33"/>
      <c r="D386" s="33"/>
      <c r="E386" s="33"/>
      <c r="F386" s="33"/>
      <c r="G386" s="33"/>
      <c r="H386" s="33"/>
      <c r="I386" s="33"/>
      <c r="J386" s="33"/>
      <c r="K386" s="33"/>
      <c r="L386" s="33"/>
      <c r="M386" s="33"/>
      <c r="N386" s="33"/>
      <c r="O386" s="33"/>
      <c r="P386" s="33"/>
      <c r="Q386" s="33"/>
      <c r="R386" s="33"/>
      <c r="S386" s="33"/>
      <c r="T386" s="33"/>
      <c r="U386" s="33"/>
      <c r="V386" s="33"/>
      <c r="W386" s="33"/>
      <c r="X386" s="33"/>
      <c r="Y386" s="33"/>
      <c r="Z386" s="33"/>
      <c r="AA386" s="33"/>
      <c r="AB386" s="33"/>
      <c r="AC386" s="33"/>
      <c r="AD386" s="33"/>
      <c r="AE386" s="33"/>
      <c r="AF386" s="33"/>
      <c r="AG386" s="33"/>
      <c r="AH386" s="33"/>
      <c r="AI386" s="33"/>
      <c r="AJ386" s="33"/>
      <c r="AK386" s="33"/>
      <c r="AL386" s="33"/>
    </row>
    <row r="387" spans="2:38" ht="15.75">
      <c r="B387" s="33"/>
      <c r="C387" s="33"/>
      <c r="D387" s="33"/>
      <c r="E387" s="33"/>
      <c r="F387" s="33"/>
      <c r="G387" s="33"/>
      <c r="H387" s="33"/>
      <c r="I387" s="33"/>
      <c r="J387" s="33"/>
      <c r="K387" s="33"/>
      <c r="L387" s="33"/>
      <c r="M387" s="33"/>
      <c r="N387" s="33"/>
      <c r="O387" s="33"/>
      <c r="P387" s="33"/>
      <c r="Q387" s="33"/>
      <c r="R387" s="33"/>
      <c r="S387" s="33"/>
      <c r="T387" s="33"/>
      <c r="U387" s="33"/>
      <c r="V387" s="33"/>
      <c r="W387" s="33"/>
      <c r="X387" s="33"/>
      <c r="Y387" s="33"/>
      <c r="Z387" s="33"/>
      <c r="AA387" s="33"/>
      <c r="AB387" s="33"/>
      <c r="AC387" s="33"/>
      <c r="AD387" s="33"/>
      <c r="AE387" s="33"/>
      <c r="AF387" s="33"/>
      <c r="AG387" s="33"/>
      <c r="AH387" s="33"/>
      <c r="AI387" s="33"/>
      <c r="AJ387" s="33"/>
      <c r="AK387" s="33"/>
      <c r="AL387" s="33"/>
    </row>
    <row r="388" spans="2:38" ht="15.75">
      <c r="B388" s="33"/>
      <c r="C388" s="33"/>
      <c r="D388" s="33"/>
      <c r="E388" s="33"/>
      <c r="F388" s="33"/>
      <c r="G388" s="33"/>
      <c r="H388" s="33"/>
      <c r="I388" s="33"/>
      <c r="J388" s="33"/>
      <c r="K388" s="33"/>
      <c r="L388" s="33"/>
      <c r="M388" s="33"/>
      <c r="N388" s="33"/>
      <c r="O388" s="33"/>
      <c r="P388" s="33"/>
      <c r="Q388" s="33"/>
      <c r="R388" s="33"/>
      <c r="S388" s="33"/>
      <c r="T388" s="33"/>
      <c r="U388" s="33"/>
      <c r="V388" s="33"/>
      <c r="W388" s="33"/>
      <c r="X388" s="33"/>
      <c r="Y388" s="33"/>
      <c r="Z388" s="33"/>
      <c r="AA388" s="33"/>
      <c r="AB388" s="33"/>
      <c r="AC388" s="33"/>
      <c r="AD388" s="33"/>
      <c r="AE388" s="33"/>
      <c r="AF388" s="33"/>
      <c r="AG388" s="33"/>
      <c r="AH388" s="33"/>
      <c r="AI388" s="33"/>
      <c r="AJ388" s="33"/>
      <c r="AK388" s="33"/>
      <c r="AL388" s="33"/>
    </row>
    <row r="389" spans="2:38" ht="15.75">
      <c r="B389" s="33"/>
      <c r="C389" s="33"/>
      <c r="D389" s="33"/>
      <c r="E389" s="33"/>
      <c r="F389" s="33"/>
      <c r="G389" s="33"/>
      <c r="H389" s="33"/>
      <c r="I389" s="33"/>
      <c r="J389" s="33"/>
      <c r="K389" s="33"/>
      <c r="L389" s="33"/>
      <c r="M389" s="33"/>
      <c r="N389" s="33"/>
      <c r="O389" s="33"/>
      <c r="P389" s="33"/>
      <c r="Q389" s="33"/>
      <c r="R389" s="33"/>
      <c r="S389" s="33"/>
      <c r="T389" s="33"/>
      <c r="U389" s="33"/>
      <c r="V389" s="33"/>
      <c r="W389" s="33"/>
      <c r="X389" s="33"/>
      <c r="Y389" s="33"/>
      <c r="Z389" s="33"/>
      <c r="AA389" s="33"/>
      <c r="AB389" s="33"/>
      <c r="AC389" s="33"/>
      <c r="AD389" s="33"/>
      <c r="AE389" s="33"/>
      <c r="AF389" s="33"/>
      <c r="AG389" s="33"/>
      <c r="AH389" s="33"/>
      <c r="AI389" s="33"/>
      <c r="AJ389" s="33"/>
      <c r="AK389" s="33"/>
      <c r="AL389" s="33"/>
    </row>
    <row r="390" spans="2:38" ht="15.75">
      <c r="B390" s="33"/>
      <c r="C390" s="33"/>
      <c r="D390" s="33"/>
      <c r="E390" s="33"/>
      <c r="F390" s="33"/>
      <c r="G390" s="33"/>
      <c r="H390" s="33"/>
      <c r="I390" s="33"/>
      <c r="J390" s="33"/>
      <c r="K390" s="33"/>
      <c r="L390" s="33"/>
      <c r="M390" s="33"/>
      <c r="N390" s="33"/>
      <c r="O390" s="33"/>
      <c r="P390" s="33"/>
      <c r="Q390" s="33"/>
      <c r="R390" s="33"/>
      <c r="S390" s="33"/>
      <c r="T390" s="33"/>
      <c r="U390" s="33"/>
      <c r="V390" s="33"/>
      <c r="W390" s="33"/>
      <c r="X390" s="33"/>
      <c r="Y390" s="33"/>
      <c r="Z390" s="33"/>
      <c r="AA390" s="33"/>
      <c r="AB390" s="33"/>
      <c r="AC390" s="33"/>
      <c r="AD390" s="33"/>
      <c r="AE390" s="33"/>
      <c r="AF390" s="33"/>
      <c r="AG390" s="33"/>
      <c r="AH390" s="33"/>
      <c r="AI390" s="33"/>
      <c r="AJ390" s="33"/>
      <c r="AK390" s="33"/>
      <c r="AL390" s="33"/>
    </row>
    <row r="391" spans="2:38" ht="15.75">
      <c r="B391" s="33"/>
      <c r="C391" s="33"/>
      <c r="D391" s="33"/>
      <c r="E391" s="33"/>
      <c r="F391" s="33"/>
      <c r="G391" s="33"/>
      <c r="H391" s="33"/>
      <c r="I391" s="33"/>
      <c r="J391" s="33"/>
      <c r="K391" s="33"/>
      <c r="L391" s="33"/>
      <c r="M391" s="33"/>
      <c r="N391" s="33"/>
      <c r="O391" s="33"/>
      <c r="P391" s="33"/>
      <c r="Q391" s="33"/>
      <c r="R391" s="33"/>
      <c r="S391" s="33"/>
      <c r="T391" s="33"/>
      <c r="U391" s="33"/>
      <c r="V391" s="33"/>
      <c r="W391" s="33"/>
      <c r="X391" s="33"/>
      <c r="Y391" s="33"/>
      <c r="Z391" s="33"/>
      <c r="AA391" s="33"/>
      <c r="AB391" s="33"/>
      <c r="AC391" s="33"/>
      <c r="AD391" s="33"/>
      <c r="AE391" s="33"/>
      <c r="AF391" s="33"/>
      <c r="AG391" s="33"/>
      <c r="AH391" s="33"/>
      <c r="AI391" s="33"/>
      <c r="AJ391" s="33"/>
      <c r="AK391" s="33"/>
      <c r="AL391" s="33"/>
    </row>
    <row r="392" spans="2:38" ht="15.75">
      <c r="B392" s="33"/>
      <c r="C392" s="33"/>
      <c r="D392" s="33"/>
      <c r="E392" s="33"/>
      <c r="F392" s="33"/>
      <c r="G392" s="33"/>
      <c r="H392" s="33"/>
      <c r="I392" s="33"/>
      <c r="J392" s="33"/>
      <c r="K392" s="33"/>
      <c r="L392" s="33"/>
      <c r="M392" s="33"/>
      <c r="N392" s="33"/>
      <c r="O392" s="33"/>
      <c r="P392" s="33"/>
      <c r="Q392" s="33"/>
      <c r="R392" s="33"/>
      <c r="S392" s="33"/>
      <c r="T392" s="33"/>
      <c r="U392" s="33"/>
      <c r="V392" s="33"/>
      <c r="W392" s="33"/>
      <c r="X392" s="33"/>
      <c r="Y392" s="33"/>
      <c r="Z392" s="33"/>
      <c r="AA392" s="33"/>
      <c r="AB392" s="33"/>
      <c r="AC392" s="33"/>
      <c r="AD392" s="33"/>
      <c r="AE392" s="33"/>
      <c r="AF392" s="33"/>
      <c r="AG392" s="33"/>
      <c r="AH392" s="33"/>
      <c r="AI392" s="33"/>
      <c r="AJ392" s="33"/>
      <c r="AK392" s="33"/>
      <c r="AL392" s="33"/>
    </row>
    <row r="393" spans="2:38" ht="15.75">
      <c r="B393" s="33"/>
      <c r="C393" s="33"/>
      <c r="D393" s="33"/>
      <c r="E393" s="33"/>
      <c r="F393" s="33"/>
      <c r="G393" s="33"/>
      <c r="H393" s="33"/>
      <c r="I393" s="33"/>
      <c r="J393" s="33"/>
      <c r="K393" s="33"/>
      <c r="L393" s="33"/>
      <c r="M393" s="33"/>
      <c r="N393" s="33"/>
      <c r="O393" s="33"/>
      <c r="P393" s="33"/>
      <c r="Q393" s="33"/>
      <c r="R393" s="33"/>
      <c r="S393" s="33"/>
      <c r="T393" s="33"/>
      <c r="U393" s="33"/>
      <c r="V393" s="33"/>
      <c r="W393" s="33"/>
      <c r="X393" s="33"/>
      <c r="Y393" s="33"/>
      <c r="Z393" s="33"/>
      <c r="AA393" s="33"/>
      <c r="AB393" s="33"/>
      <c r="AC393" s="33"/>
      <c r="AD393" s="33"/>
      <c r="AE393" s="33"/>
      <c r="AF393" s="33"/>
      <c r="AG393" s="33"/>
      <c r="AH393" s="33"/>
      <c r="AI393" s="33"/>
      <c r="AJ393" s="33"/>
      <c r="AK393" s="33"/>
      <c r="AL393" s="33"/>
    </row>
    <row r="394" spans="2:38" ht="15.75">
      <c r="B394" s="33"/>
      <c r="C394" s="33"/>
      <c r="D394" s="33"/>
      <c r="E394" s="33"/>
      <c r="F394" s="33"/>
      <c r="G394" s="33"/>
      <c r="H394" s="33"/>
      <c r="I394" s="33"/>
      <c r="J394" s="33"/>
      <c r="K394" s="33"/>
      <c r="L394" s="33"/>
      <c r="M394" s="33"/>
      <c r="N394" s="33"/>
      <c r="O394" s="33"/>
      <c r="P394" s="33"/>
      <c r="Q394" s="33"/>
      <c r="R394" s="33"/>
      <c r="S394" s="33"/>
      <c r="T394" s="33"/>
      <c r="U394" s="33"/>
      <c r="V394" s="33"/>
      <c r="W394" s="33"/>
      <c r="X394" s="33"/>
      <c r="Y394" s="33"/>
      <c r="Z394" s="33"/>
      <c r="AA394" s="33"/>
      <c r="AB394" s="33"/>
      <c r="AC394" s="33"/>
      <c r="AD394" s="33"/>
      <c r="AE394" s="33"/>
      <c r="AF394" s="33"/>
      <c r="AG394" s="33"/>
      <c r="AH394" s="33"/>
      <c r="AI394" s="33"/>
      <c r="AJ394" s="33"/>
      <c r="AK394" s="33"/>
      <c r="AL394" s="33"/>
    </row>
    <row r="395" spans="2:38" ht="15.75">
      <c r="B395" s="33"/>
      <c r="C395" s="33"/>
      <c r="D395" s="33"/>
      <c r="E395" s="33"/>
      <c r="F395" s="33"/>
      <c r="G395" s="33"/>
      <c r="H395" s="33"/>
      <c r="I395" s="33"/>
      <c r="J395" s="33"/>
      <c r="K395" s="33"/>
      <c r="L395" s="33"/>
      <c r="M395" s="33"/>
      <c r="N395" s="33"/>
      <c r="O395" s="33"/>
      <c r="P395" s="33"/>
      <c r="Q395" s="33"/>
      <c r="R395" s="33"/>
      <c r="S395" s="33"/>
      <c r="T395" s="33"/>
      <c r="U395" s="33"/>
      <c r="V395" s="33"/>
      <c r="W395" s="33"/>
      <c r="X395" s="33"/>
      <c r="Y395" s="33"/>
      <c r="Z395" s="33"/>
      <c r="AA395" s="33"/>
      <c r="AB395" s="33"/>
      <c r="AC395" s="33"/>
      <c r="AD395" s="33"/>
      <c r="AE395" s="33"/>
      <c r="AF395" s="33"/>
      <c r="AG395" s="33"/>
      <c r="AH395" s="33"/>
      <c r="AI395" s="33"/>
      <c r="AJ395" s="33"/>
      <c r="AK395" s="33"/>
      <c r="AL395" s="33"/>
    </row>
    <row r="396" spans="2:38" ht="15.75">
      <c r="B396" s="33"/>
      <c r="C396" s="33"/>
      <c r="D396" s="33"/>
      <c r="E396" s="33"/>
      <c r="F396" s="33"/>
      <c r="G396" s="33"/>
      <c r="H396" s="33"/>
      <c r="I396" s="33"/>
      <c r="J396" s="33"/>
      <c r="K396" s="33"/>
      <c r="L396" s="33"/>
      <c r="M396" s="33"/>
      <c r="N396" s="33"/>
      <c r="O396" s="33"/>
      <c r="P396" s="33"/>
      <c r="Q396" s="33"/>
      <c r="R396" s="33"/>
      <c r="S396" s="33"/>
      <c r="T396" s="33"/>
      <c r="U396" s="33"/>
      <c r="V396" s="33"/>
      <c r="W396" s="33"/>
      <c r="X396" s="33"/>
      <c r="Y396" s="33"/>
      <c r="Z396" s="33"/>
      <c r="AA396" s="33"/>
      <c r="AB396" s="33"/>
      <c r="AC396" s="33"/>
      <c r="AD396" s="33"/>
      <c r="AE396" s="33"/>
      <c r="AF396" s="33"/>
      <c r="AG396" s="33"/>
      <c r="AH396" s="33"/>
      <c r="AI396" s="33"/>
      <c r="AJ396" s="33"/>
      <c r="AK396" s="33"/>
      <c r="AL396" s="33"/>
    </row>
    <row r="397" spans="2:38" ht="15.75">
      <c r="B397" s="33"/>
      <c r="C397" s="33"/>
      <c r="D397" s="33"/>
      <c r="E397" s="33"/>
      <c r="F397" s="33"/>
      <c r="G397" s="33"/>
      <c r="H397" s="33"/>
      <c r="I397" s="33"/>
      <c r="J397" s="33"/>
      <c r="K397" s="33"/>
      <c r="L397" s="33"/>
      <c r="M397" s="33"/>
      <c r="N397" s="33"/>
      <c r="O397" s="33"/>
      <c r="P397" s="33"/>
      <c r="Q397" s="33"/>
      <c r="R397" s="33"/>
      <c r="S397" s="33"/>
      <c r="T397" s="33"/>
      <c r="U397" s="33"/>
      <c r="V397" s="33"/>
      <c r="W397" s="33"/>
      <c r="X397" s="33"/>
      <c r="Y397" s="33"/>
      <c r="Z397" s="33"/>
      <c r="AA397" s="33"/>
      <c r="AB397" s="33"/>
      <c r="AC397" s="33"/>
      <c r="AD397" s="33"/>
      <c r="AE397" s="33"/>
      <c r="AF397" s="33"/>
      <c r="AG397" s="33"/>
      <c r="AH397" s="33"/>
      <c r="AI397" s="33"/>
      <c r="AJ397" s="33"/>
      <c r="AK397" s="33"/>
      <c r="AL397" s="33"/>
    </row>
    <row r="398" spans="2:38" ht="15.75">
      <c r="B398" s="33"/>
      <c r="C398" s="33"/>
      <c r="D398" s="33"/>
      <c r="E398" s="33"/>
      <c r="F398" s="33"/>
      <c r="G398" s="33"/>
      <c r="H398" s="33"/>
      <c r="I398" s="33"/>
      <c r="J398" s="33"/>
      <c r="K398" s="33"/>
      <c r="L398" s="33"/>
      <c r="M398" s="33"/>
      <c r="N398" s="33"/>
      <c r="O398" s="33"/>
      <c r="P398" s="33"/>
      <c r="Q398" s="33"/>
      <c r="R398" s="33"/>
      <c r="S398" s="33"/>
      <c r="T398" s="33"/>
      <c r="U398" s="33"/>
      <c r="V398" s="33"/>
      <c r="W398" s="33"/>
      <c r="X398" s="33"/>
      <c r="Y398" s="33"/>
      <c r="Z398" s="33"/>
      <c r="AA398" s="33"/>
      <c r="AB398" s="33"/>
      <c r="AC398" s="33"/>
      <c r="AD398" s="33"/>
      <c r="AE398" s="33"/>
      <c r="AF398" s="33"/>
      <c r="AG398" s="33"/>
      <c r="AH398" s="33"/>
      <c r="AI398" s="33"/>
      <c r="AJ398" s="33"/>
      <c r="AK398" s="33"/>
      <c r="AL398" s="33"/>
    </row>
    <row r="399" spans="2:38" ht="15.75">
      <c r="B399" s="33"/>
      <c r="C399" s="33"/>
      <c r="D399" s="33"/>
      <c r="E399" s="33"/>
      <c r="F399" s="33"/>
      <c r="G399" s="33"/>
      <c r="H399" s="33"/>
      <c r="I399" s="33"/>
      <c r="J399" s="33"/>
      <c r="K399" s="33"/>
      <c r="L399" s="33"/>
      <c r="M399" s="33"/>
      <c r="N399" s="33"/>
      <c r="O399" s="33"/>
      <c r="P399" s="33"/>
      <c r="Q399" s="33"/>
      <c r="R399" s="33"/>
      <c r="S399" s="33"/>
      <c r="T399" s="33"/>
      <c r="U399" s="33"/>
      <c r="V399" s="33"/>
      <c r="W399" s="33"/>
      <c r="X399" s="33"/>
      <c r="Y399" s="33"/>
      <c r="Z399" s="33"/>
      <c r="AA399" s="33"/>
      <c r="AB399" s="33"/>
      <c r="AC399" s="33"/>
      <c r="AD399" s="33"/>
      <c r="AE399" s="33"/>
      <c r="AF399" s="33"/>
      <c r="AG399" s="33"/>
      <c r="AH399" s="33"/>
      <c r="AI399" s="33"/>
      <c r="AJ399" s="33"/>
      <c r="AK399" s="33"/>
      <c r="AL399" s="33"/>
    </row>
    <row r="400" spans="2:38" ht="15.75">
      <c r="B400" s="33"/>
      <c r="C400" s="33"/>
      <c r="D400" s="33"/>
      <c r="E400" s="33"/>
      <c r="F400" s="33"/>
      <c r="G400" s="33"/>
      <c r="H400" s="33"/>
      <c r="I400" s="33"/>
      <c r="J400" s="33"/>
      <c r="K400" s="33"/>
      <c r="L400" s="33"/>
      <c r="M400" s="33"/>
      <c r="N400" s="33"/>
      <c r="O400" s="33"/>
      <c r="P400" s="33"/>
      <c r="Q400" s="33"/>
      <c r="R400" s="33"/>
      <c r="S400" s="33"/>
      <c r="T400" s="33"/>
      <c r="U400" s="33"/>
      <c r="V400" s="33"/>
      <c r="W400" s="33"/>
      <c r="X400" s="33"/>
      <c r="Y400" s="33"/>
      <c r="Z400" s="33"/>
      <c r="AA400" s="33"/>
      <c r="AB400" s="33"/>
      <c r="AC400" s="33"/>
      <c r="AD400" s="33"/>
      <c r="AE400" s="33"/>
      <c r="AF400" s="33"/>
      <c r="AG400" s="33"/>
      <c r="AH400" s="33"/>
      <c r="AI400" s="33"/>
      <c r="AJ400" s="33"/>
      <c r="AK400" s="33"/>
      <c r="AL400" s="33"/>
    </row>
    <row r="401" spans="2:38" ht="15.75">
      <c r="B401" s="33"/>
      <c r="C401" s="33"/>
      <c r="D401" s="33"/>
      <c r="E401" s="33"/>
      <c r="F401" s="33"/>
      <c r="G401" s="33"/>
      <c r="H401" s="33"/>
      <c r="I401" s="33"/>
      <c r="J401" s="33"/>
      <c r="K401" s="33"/>
      <c r="L401" s="33"/>
      <c r="M401" s="33"/>
      <c r="N401" s="33"/>
      <c r="O401" s="33"/>
      <c r="P401" s="33"/>
      <c r="Q401" s="33"/>
      <c r="R401" s="33"/>
      <c r="S401" s="33"/>
      <c r="T401" s="33"/>
      <c r="U401" s="33"/>
      <c r="V401" s="33"/>
      <c r="W401" s="33"/>
      <c r="X401" s="33"/>
      <c r="Y401" s="33"/>
      <c r="Z401" s="33"/>
      <c r="AA401" s="33"/>
      <c r="AB401" s="33"/>
      <c r="AC401" s="33"/>
      <c r="AD401" s="33"/>
      <c r="AE401" s="33"/>
      <c r="AF401" s="33"/>
      <c r="AG401" s="33"/>
      <c r="AH401" s="33"/>
      <c r="AI401" s="33"/>
      <c r="AJ401" s="33"/>
      <c r="AK401" s="33"/>
      <c r="AL401" s="33"/>
    </row>
    <row r="402" spans="2:38" ht="15.75">
      <c r="B402" s="33"/>
      <c r="C402" s="33"/>
      <c r="D402" s="33"/>
      <c r="E402" s="33"/>
      <c r="F402" s="33"/>
      <c r="G402" s="33"/>
      <c r="H402" s="33"/>
      <c r="I402" s="33"/>
      <c r="J402" s="33"/>
      <c r="K402" s="33"/>
      <c r="L402" s="33"/>
      <c r="M402" s="33"/>
      <c r="N402" s="33"/>
      <c r="O402" s="33"/>
      <c r="P402" s="33"/>
      <c r="Q402" s="33"/>
      <c r="R402" s="33"/>
      <c r="S402" s="33"/>
      <c r="T402" s="33"/>
      <c r="U402" s="33"/>
      <c r="V402" s="33"/>
      <c r="W402" s="33"/>
      <c r="X402" s="33"/>
      <c r="Y402" s="33"/>
      <c r="Z402" s="33"/>
      <c r="AA402" s="33"/>
      <c r="AB402" s="33"/>
      <c r="AC402" s="33"/>
      <c r="AD402" s="33"/>
      <c r="AE402" s="33"/>
      <c r="AF402" s="33"/>
      <c r="AG402" s="33"/>
      <c r="AH402" s="33"/>
      <c r="AI402" s="33"/>
      <c r="AJ402" s="33"/>
      <c r="AK402" s="33"/>
      <c r="AL402" s="33"/>
    </row>
    <row r="403" spans="2:38" ht="15.75">
      <c r="B403" s="33"/>
      <c r="C403" s="33"/>
      <c r="D403" s="33"/>
      <c r="E403" s="33"/>
      <c r="F403" s="33"/>
      <c r="G403" s="33"/>
      <c r="H403" s="33"/>
      <c r="I403" s="33"/>
      <c r="J403" s="33"/>
      <c r="K403" s="33"/>
      <c r="L403" s="33"/>
      <c r="M403" s="33"/>
      <c r="N403" s="33"/>
      <c r="O403" s="33"/>
      <c r="P403" s="33"/>
      <c r="Q403" s="33"/>
      <c r="R403" s="33"/>
      <c r="S403" s="33"/>
      <c r="T403" s="33"/>
      <c r="U403" s="33"/>
      <c r="V403" s="33"/>
      <c r="W403" s="33"/>
      <c r="X403" s="33"/>
      <c r="Y403" s="33"/>
      <c r="Z403" s="33"/>
      <c r="AA403" s="33"/>
      <c r="AB403" s="33"/>
      <c r="AC403" s="33"/>
      <c r="AD403" s="33"/>
      <c r="AE403" s="33"/>
      <c r="AF403" s="33"/>
      <c r="AG403" s="33"/>
      <c r="AH403" s="33"/>
      <c r="AI403" s="33"/>
      <c r="AJ403" s="33"/>
      <c r="AK403" s="33"/>
      <c r="AL403" s="33"/>
    </row>
    <row r="404" spans="2:38" ht="15.75">
      <c r="B404" s="33"/>
      <c r="C404" s="33"/>
      <c r="D404" s="33"/>
      <c r="E404" s="33"/>
      <c r="F404" s="33"/>
      <c r="G404" s="33"/>
      <c r="H404" s="33"/>
      <c r="I404" s="33"/>
      <c r="J404" s="33"/>
      <c r="K404" s="33"/>
      <c r="L404" s="33"/>
      <c r="M404" s="33"/>
      <c r="N404" s="33"/>
      <c r="O404" s="33"/>
      <c r="P404" s="33"/>
      <c r="Q404" s="33"/>
      <c r="R404" s="33"/>
      <c r="S404" s="33"/>
      <c r="T404" s="33"/>
      <c r="U404" s="33"/>
      <c r="V404" s="33"/>
      <c r="W404" s="33"/>
      <c r="X404" s="33"/>
      <c r="Y404" s="33"/>
      <c r="Z404" s="33"/>
      <c r="AA404" s="33"/>
      <c r="AB404" s="33"/>
      <c r="AC404" s="33"/>
      <c r="AD404" s="33"/>
      <c r="AE404" s="33"/>
      <c r="AF404" s="33"/>
      <c r="AG404" s="33"/>
      <c r="AH404" s="33"/>
      <c r="AI404" s="33"/>
      <c r="AJ404" s="33"/>
      <c r="AK404" s="33"/>
      <c r="AL404" s="33"/>
    </row>
    <row r="405" spans="2:38" ht="15.75">
      <c r="B405" s="33"/>
      <c r="C405" s="33"/>
      <c r="D405" s="33"/>
      <c r="E405" s="33"/>
      <c r="F405" s="33"/>
      <c r="G405" s="33"/>
      <c r="H405" s="33"/>
      <c r="I405" s="33"/>
      <c r="J405" s="33"/>
      <c r="K405" s="33"/>
      <c r="L405" s="33"/>
      <c r="M405" s="33"/>
      <c r="N405" s="33"/>
      <c r="O405" s="33"/>
      <c r="P405" s="33"/>
      <c r="Q405" s="33"/>
      <c r="R405" s="33"/>
      <c r="S405" s="33"/>
      <c r="T405" s="33"/>
      <c r="U405" s="33"/>
      <c r="V405" s="33"/>
      <c r="W405" s="33"/>
      <c r="X405" s="33"/>
      <c r="Y405" s="33"/>
      <c r="Z405" s="33"/>
      <c r="AA405" s="33"/>
      <c r="AB405" s="33"/>
      <c r="AC405" s="33"/>
      <c r="AD405" s="33"/>
      <c r="AE405" s="33"/>
      <c r="AF405" s="33"/>
      <c r="AG405" s="33"/>
      <c r="AH405" s="33"/>
      <c r="AI405" s="33"/>
      <c r="AJ405" s="33"/>
      <c r="AK405" s="33"/>
      <c r="AL405" s="33"/>
    </row>
    <row r="406" spans="2:38" ht="15.75">
      <c r="B406" s="33"/>
      <c r="C406" s="33"/>
      <c r="D406" s="33"/>
      <c r="E406" s="33"/>
      <c r="F406" s="33"/>
      <c r="G406" s="33"/>
      <c r="H406" s="33"/>
      <c r="I406" s="33"/>
      <c r="J406" s="33"/>
      <c r="K406" s="33"/>
      <c r="L406" s="33"/>
      <c r="M406" s="33"/>
      <c r="N406" s="33"/>
      <c r="O406" s="33"/>
      <c r="P406" s="33"/>
      <c r="Q406" s="33"/>
      <c r="R406" s="33"/>
      <c r="S406" s="33"/>
      <c r="T406" s="33"/>
      <c r="U406" s="33"/>
      <c r="V406" s="33"/>
      <c r="W406" s="33"/>
      <c r="X406" s="33"/>
      <c r="Y406" s="33"/>
      <c r="Z406" s="33"/>
      <c r="AA406" s="33"/>
      <c r="AB406" s="33"/>
      <c r="AC406" s="33"/>
      <c r="AD406" s="33"/>
      <c r="AE406" s="33"/>
      <c r="AF406" s="33"/>
      <c r="AG406" s="33"/>
      <c r="AH406" s="33"/>
      <c r="AI406" s="33"/>
      <c r="AJ406" s="33"/>
      <c r="AK406" s="33"/>
      <c r="AL406" s="33"/>
    </row>
    <row r="407" spans="2:38" ht="15.75">
      <c r="B407" s="33"/>
      <c r="C407" s="33"/>
      <c r="D407" s="33"/>
      <c r="E407" s="33"/>
      <c r="F407" s="33"/>
      <c r="G407" s="33"/>
      <c r="H407" s="33"/>
      <c r="I407" s="33"/>
      <c r="J407" s="33"/>
      <c r="K407" s="33"/>
      <c r="L407" s="33"/>
      <c r="M407" s="33"/>
      <c r="N407" s="33"/>
      <c r="O407" s="33"/>
      <c r="P407" s="33"/>
      <c r="Q407" s="33"/>
      <c r="R407" s="33"/>
      <c r="S407" s="33"/>
      <c r="T407" s="33"/>
      <c r="U407" s="33"/>
      <c r="V407" s="33"/>
      <c r="W407" s="33"/>
      <c r="X407" s="33"/>
      <c r="Y407" s="33"/>
      <c r="Z407" s="33"/>
      <c r="AA407" s="33"/>
      <c r="AB407" s="33"/>
      <c r="AC407" s="33"/>
      <c r="AD407" s="33"/>
      <c r="AE407" s="33"/>
      <c r="AF407" s="33"/>
      <c r="AG407" s="33"/>
      <c r="AH407" s="33"/>
      <c r="AI407" s="33"/>
      <c r="AJ407" s="33"/>
      <c r="AK407" s="33"/>
      <c r="AL407" s="33"/>
    </row>
    <row r="408" spans="2:38" ht="15.75">
      <c r="B408" s="33"/>
      <c r="C408" s="33"/>
      <c r="D408" s="33"/>
      <c r="E408" s="33"/>
      <c r="F408" s="33"/>
      <c r="G408" s="33"/>
      <c r="H408" s="33"/>
      <c r="I408" s="33"/>
      <c r="J408" s="33"/>
      <c r="K408" s="33"/>
      <c r="L408" s="33"/>
      <c r="M408" s="33"/>
      <c r="N408" s="33"/>
      <c r="O408" s="33"/>
      <c r="P408" s="33"/>
      <c r="Q408" s="33"/>
      <c r="R408" s="33"/>
      <c r="S408" s="33"/>
      <c r="T408" s="33"/>
      <c r="U408" s="33"/>
      <c r="V408" s="33"/>
      <c r="W408" s="33"/>
      <c r="X408" s="33"/>
      <c r="Y408" s="33"/>
      <c r="Z408" s="33"/>
      <c r="AA408" s="33"/>
      <c r="AB408" s="33"/>
      <c r="AC408" s="33"/>
      <c r="AD408" s="33"/>
      <c r="AE408" s="33"/>
      <c r="AF408" s="33"/>
      <c r="AG408" s="33"/>
      <c r="AH408" s="33"/>
      <c r="AI408" s="33"/>
      <c r="AJ408" s="33"/>
      <c r="AK408" s="33"/>
      <c r="AL408" s="33"/>
    </row>
    <row r="409" spans="2:38" ht="15.75">
      <c r="B409" s="33"/>
      <c r="C409" s="33"/>
      <c r="D409" s="33"/>
      <c r="E409" s="33"/>
      <c r="F409" s="33"/>
      <c r="G409" s="33"/>
      <c r="H409" s="33"/>
      <c r="I409" s="33"/>
      <c r="J409" s="33"/>
      <c r="K409" s="33"/>
      <c r="L409" s="33"/>
      <c r="M409" s="33"/>
      <c r="N409" s="33"/>
      <c r="O409" s="33"/>
      <c r="P409" s="33"/>
      <c r="Q409" s="33"/>
      <c r="R409" s="33"/>
      <c r="S409" s="33"/>
      <c r="T409" s="33"/>
      <c r="U409" s="33"/>
      <c r="V409" s="33"/>
      <c r="W409" s="33"/>
      <c r="X409" s="33"/>
      <c r="Y409" s="33"/>
      <c r="Z409" s="33"/>
      <c r="AA409" s="33"/>
      <c r="AB409" s="33"/>
      <c r="AC409" s="33"/>
      <c r="AD409" s="33"/>
      <c r="AE409" s="33"/>
      <c r="AF409" s="33"/>
      <c r="AG409" s="33"/>
      <c r="AH409" s="33"/>
      <c r="AI409" s="33"/>
      <c r="AJ409" s="33"/>
      <c r="AK409" s="33"/>
      <c r="AL409" s="33"/>
    </row>
    <row r="410" spans="2:38" ht="15.75">
      <c r="B410" s="33"/>
      <c r="C410" s="33"/>
      <c r="D410" s="33"/>
      <c r="E410" s="33"/>
      <c r="F410" s="33"/>
      <c r="G410" s="33"/>
      <c r="H410" s="33"/>
      <c r="I410" s="33"/>
      <c r="J410" s="33"/>
      <c r="K410" s="33"/>
      <c r="L410" s="33"/>
      <c r="M410" s="33"/>
      <c r="N410" s="33"/>
      <c r="O410" s="33"/>
      <c r="P410" s="33"/>
      <c r="Q410" s="33"/>
      <c r="R410" s="33"/>
      <c r="S410" s="33"/>
      <c r="T410" s="33"/>
      <c r="U410" s="33"/>
      <c r="V410" s="33"/>
      <c r="W410" s="33"/>
      <c r="X410" s="33"/>
      <c r="Y410" s="33"/>
      <c r="Z410" s="33"/>
      <c r="AA410" s="33"/>
      <c r="AB410" s="33"/>
      <c r="AC410" s="33"/>
      <c r="AD410" s="33"/>
      <c r="AE410" s="33"/>
      <c r="AF410" s="33"/>
      <c r="AG410" s="33"/>
      <c r="AH410" s="33"/>
      <c r="AI410" s="33"/>
      <c r="AJ410" s="33"/>
      <c r="AK410" s="33"/>
      <c r="AL410" s="33"/>
    </row>
    <row r="411" spans="2:38" ht="15.75">
      <c r="B411" s="33"/>
      <c r="C411" s="33"/>
      <c r="D411" s="33"/>
      <c r="E411" s="33"/>
      <c r="F411" s="33"/>
      <c r="G411" s="33"/>
      <c r="H411" s="33"/>
      <c r="I411" s="33"/>
      <c r="J411" s="33"/>
      <c r="K411" s="33"/>
      <c r="L411" s="33"/>
      <c r="M411" s="33"/>
      <c r="N411" s="33"/>
      <c r="O411" s="33"/>
      <c r="P411" s="33"/>
      <c r="Q411" s="33"/>
      <c r="R411" s="33"/>
      <c r="S411" s="33"/>
      <c r="T411" s="33"/>
      <c r="U411" s="33"/>
      <c r="V411" s="33"/>
      <c r="W411" s="33"/>
      <c r="X411" s="33"/>
      <c r="Y411" s="33"/>
      <c r="Z411" s="33"/>
      <c r="AA411" s="33"/>
      <c r="AB411" s="33"/>
      <c r="AC411" s="33"/>
      <c r="AD411" s="33"/>
      <c r="AE411" s="33"/>
      <c r="AF411" s="33"/>
      <c r="AG411" s="33"/>
      <c r="AH411" s="33"/>
      <c r="AI411" s="33"/>
      <c r="AJ411" s="33"/>
      <c r="AK411" s="33"/>
      <c r="AL411" s="33"/>
    </row>
    <row r="412" spans="2:38" ht="15.75">
      <c r="B412" s="33"/>
      <c r="C412" s="33"/>
      <c r="D412" s="33"/>
      <c r="E412" s="33"/>
      <c r="F412" s="33"/>
      <c r="G412" s="33"/>
      <c r="H412" s="33"/>
      <c r="I412" s="33"/>
      <c r="J412" s="33"/>
      <c r="K412" s="33"/>
      <c r="L412" s="33"/>
      <c r="M412" s="33"/>
      <c r="N412" s="33"/>
      <c r="O412" s="33"/>
      <c r="P412" s="33"/>
      <c r="Q412" s="33"/>
      <c r="R412" s="33"/>
      <c r="S412" s="33"/>
      <c r="T412" s="33"/>
      <c r="U412" s="33"/>
      <c r="V412" s="33"/>
      <c r="W412" s="33"/>
      <c r="X412" s="33"/>
      <c r="Y412" s="33"/>
      <c r="Z412" s="33"/>
      <c r="AA412" s="33"/>
      <c r="AB412" s="33"/>
      <c r="AC412" s="33"/>
      <c r="AD412" s="33"/>
      <c r="AE412" s="33"/>
      <c r="AF412" s="33"/>
      <c r="AG412" s="33"/>
      <c r="AH412" s="33"/>
      <c r="AI412" s="33"/>
      <c r="AJ412" s="33"/>
      <c r="AK412" s="33"/>
      <c r="AL412" s="33"/>
    </row>
    <row r="413" spans="2:38" ht="15.75">
      <c r="B413" s="33"/>
      <c r="C413" s="33"/>
      <c r="D413" s="33"/>
      <c r="E413" s="33"/>
      <c r="F413" s="33"/>
      <c r="G413" s="33"/>
      <c r="H413" s="33"/>
      <c r="I413" s="33"/>
      <c r="J413" s="33"/>
      <c r="K413" s="33"/>
      <c r="L413" s="33"/>
      <c r="M413" s="33"/>
      <c r="N413" s="33"/>
      <c r="O413" s="33"/>
      <c r="P413" s="33"/>
      <c r="Q413" s="33"/>
      <c r="R413" s="33"/>
      <c r="S413" s="33"/>
      <c r="T413" s="33"/>
      <c r="U413" s="33"/>
      <c r="V413" s="33"/>
      <c r="W413" s="33"/>
      <c r="X413" s="33"/>
      <c r="Y413" s="33"/>
      <c r="Z413" s="33"/>
      <c r="AA413" s="33"/>
      <c r="AB413" s="33"/>
      <c r="AC413" s="33"/>
      <c r="AD413" s="33"/>
      <c r="AE413" s="33"/>
      <c r="AF413" s="33"/>
      <c r="AG413" s="33"/>
      <c r="AH413" s="33"/>
      <c r="AI413" s="33"/>
      <c r="AJ413" s="33"/>
      <c r="AK413" s="33"/>
      <c r="AL413" s="33"/>
    </row>
    <row r="414" spans="2:38" ht="15.75">
      <c r="B414" s="33"/>
      <c r="C414" s="33"/>
      <c r="D414" s="33"/>
      <c r="E414" s="33"/>
      <c r="F414" s="33"/>
      <c r="G414" s="33"/>
      <c r="H414" s="33"/>
      <c r="I414" s="33"/>
      <c r="J414" s="33"/>
      <c r="K414" s="33"/>
      <c r="L414" s="33"/>
      <c r="M414" s="33"/>
      <c r="N414" s="33"/>
      <c r="O414" s="33"/>
      <c r="P414" s="33"/>
      <c r="Q414" s="33"/>
      <c r="R414" s="33"/>
      <c r="S414" s="33"/>
      <c r="T414" s="33"/>
      <c r="U414" s="33"/>
      <c r="V414" s="33"/>
      <c r="W414" s="33"/>
      <c r="X414" s="33"/>
      <c r="Y414" s="33"/>
      <c r="Z414" s="33"/>
      <c r="AA414" s="33"/>
      <c r="AB414" s="33"/>
      <c r="AC414" s="33"/>
      <c r="AD414" s="33"/>
      <c r="AE414" s="33"/>
      <c r="AF414" s="33"/>
      <c r="AG414" s="33"/>
      <c r="AH414" s="33"/>
      <c r="AI414" s="33"/>
      <c r="AJ414" s="33"/>
      <c r="AK414" s="33"/>
      <c r="AL414" s="33"/>
    </row>
    <row r="415" spans="2:38" ht="15.75">
      <c r="B415" s="33"/>
      <c r="C415" s="33"/>
      <c r="D415" s="33"/>
      <c r="E415" s="33"/>
      <c r="F415" s="33"/>
      <c r="G415" s="33"/>
      <c r="H415" s="33"/>
      <c r="I415" s="33"/>
      <c r="J415" s="33"/>
      <c r="K415" s="33"/>
      <c r="L415" s="33"/>
      <c r="M415" s="33"/>
      <c r="N415" s="33"/>
      <c r="O415" s="33"/>
      <c r="P415" s="33"/>
      <c r="Q415" s="33"/>
      <c r="R415" s="33"/>
      <c r="S415" s="33"/>
      <c r="T415" s="33"/>
      <c r="U415" s="33"/>
      <c r="V415" s="33"/>
      <c r="W415" s="33"/>
      <c r="X415" s="33"/>
      <c r="Y415" s="33"/>
      <c r="Z415" s="33"/>
      <c r="AA415" s="33"/>
      <c r="AB415" s="33"/>
      <c r="AC415" s="33"/>
      <c r="AD415" s="33"/>
      <c r="AE415" s="33"/>
      <c r="AF415" s="33"/>
      <c r="AG415" s="33"/>
      <c r="AH415" s="33"/>
      <c r="AI415" s="33"/>
      <c r="AJ415" s="33"/>
      <c r="AK415" s="33"/>
      <c r="AL415" s="33"/>
    </row>
    <row r="416" spans="2:38" ht="15.75">
      <c r="B416" s="33"/>
      <c r="C416" s="33"/>
      <c r="D416" s="33"/>
      <c r="E416" s="33"/>
      <c r="F416" s="33"/>
      <c r="G416" s="33"/>
      <c r="H416" s="33"/>
      <c r="I416" s="33"/>
      <c r="J416" s="33"/>
      <c r="K416" s="33"/>
      <c r="L416" s="33"/>
      <c r="M416" s="33"/>
      <c r="N416" s="33"/>
      <c r="O416" s="33"/>
      <c r="P416" s="33"/>
      <c r="Q416" s="33"/>
      <c r="R416" s="33"/>
      <c r="S416" s="33"/>
      <c r="T416" s="33"/>
      <c r="U416" s="33"/>
      <c r="V416" s="33"/>
      <c r="W416" s="33"/>
      <c r="X416" s="33"/>
      <c r="Y416" s="33"/>
      <c r="Z416" s="33"/>
      <c r="AA416" s="33"/>
      <c r="AB416" s="33"/>
      <c r="AC416" s="33"/>
      <c r="AD416" s="33"/>
      <c r="AE416" s="33"/>
      <c r="AF416" s="33"/>
      <c r="AG416" s="33"/>
      <c r="AH416" s="33"/>
      <c r="AI416" s="33"/>
      <c r="AJ416" s="33"/>
      <c r="AK416" s="33"/>
      <c r="AL416" s="33"/>
    </row>
    <row r="417" spans="2:38" ht="15.75">
      <c r="B417" s="33"/>
      <c r="C417" s="33"/>
      <c r="D417" s="33"/>
      <c r="E417" s="33"/>
      <c r="F417" s="33"/>
      <c r="G417" s="33"/>
      <c r="H417" s="33"/>
      <c r="I417" s="33"/>
      <c r="J417" s="33"/>
      <c r="K417" s="33"/>
      <c r="L417" s="33"/>
      <c r="M417" s="33"/>
      <c r="N417" s="33"/>
      <c r="O417" s="33"/>
      <c r="P417" s="33"/>
      <c r="Q417" s="33"/>
      <c r="R417" s="33"/>
      <c r="S417" s="33"/>
      <c r="T417" s="33"/>
      <c r="U417" s="33"/>
      <c r="V417" s="33"/>
      <c r="W417" s="33"/>
      <c r="X417" s="33"/>
      <c r="Y417" s="33"/>
      <c r="Z417" s="33"/>
      <c r="AA417" s="33"/>
      <c r="AB417" s="33"/>
      <c r="AC417" s="33"/>
      <c r="AD417" s="33"/>
      <c r="AE417" s="33"/>
      <c r="AF417" s="33"/>
      <c r="AG417" s="33"/>
      <c r="AH417" s="33"/>
      <c r="AI417" s="33"/>
      <c r="AJ417" s="33"/>
      <c r="AK417" s="33"/>
      <c r="AL417" s="33"/>
    </row>
    <row r="418" spans="2:38" ht="15.75">
      <c r="B418" s="33"/>
      <c r="C418" s="33"/>
      <c r="D418" s="33"/>
      <c r="E418" s="33"/>
      <c r="F418" s="33"/>
      <c r="G418" s="33"/>
      <c r="H418" s="33"/>
      <c r="I418" s="33"/>
      <c r="J418" s="33"/>
      <c r="K418" s="33"/>
      <c r="L418" s="33"/>
      <c r="M418" s="33"/>
      <c r="N418" s="33"/>
      <c r="O418" s="33"/>
      <c r="P418" s="33"/>
      <c r="Q418" s="33"/>
      <c r="R418" s="33"/>
      <c r="S418" s="33"/>
      <c r="T418" s="33"/>
      <c r="U418" s="33"/>
      <c r="V418" s="33"/>
      <c r="W418" s="33"/>
      <c r="X418" s="33"/>
      <c r="Y418" s="33"/>
      <c r="Z418" s="33"/>
      <c r="AA418" s="33"/>
      <c r="AB418" s="33"/>
      <c r="AC418" s="33"/>
      <c r="AD418" s="33"/>
      <c r="AE418" s="33"/>
      <c r="AF418" s="33"/>
      <c r="AG418" s="33"/>
      <c r="AH418" s="33"/>
      <c r="AI418" s="33"/>
      <c r="AJ418" s="33"/>
      <c r="AK418" s="33"/>
      <c r="AL418" s="33"/>
    </row>
    <row r="419" spans="2:38" ht="15.75">
      <c r="B419" s="33"/>
      <c r="C419" s="33"/>
      <c r="D419" s="33"/>
      <c r="E419" s="33"/>
      <c r="F419" s="33"/>
      <c r="G419" s="33"/>
      <c r="H419" s="33"/>
      <c r="I419" s="33"/>
      <c r="J419" s="33"/>
      <c r="K419" s="33"/>
      <c r="L419" s="33"/>
      <c r="M419" s="33"/>
      <c r="N419" s="33"/>
      <c r="O419" s="33"/>
      <c r="P419" s="33"/>
      <c r="Q419" s="33"/>
      <c r="R419" s="33"/>
      <c r="S419" s="33"/>
      <c r="T419" s="33"/>
      <c r="U419" s="33"/>
      <c r="V419" s="33"/>
      <c r="W419" s="33"/>
      <c r="X419" s="33"/>
      <c r="Y419" s="33"/>
      <c r="Z419" s="33"/>
      <c r="AA419" s="33"/>
      <c r="AB419" s="33"/>
      <c r="AC419" s="33"/>
      <c r="AD419" s="33"/>
      <c r="AE419" s="33"/>
      <c r="AF419" s="33"/>
      <c r="AG419" s="33"/>
      <c r="AH419" s="33"/>
      <c r="AI419" s="33"/>
      <c r="AJ419" s="33"/>
      <c r="AK419" s="33"/>
      <c r="AL419" s="33"/>
    </row>
    <row r="420" spans="2:38" ht="15.75">
      <c r="B420" s="33"/>
      <c r="C420" s="33"/>
      <c r="D420" s="33"/>
      <c r="E420" s="33"/>
      <c r="F420" s="33"/>
      <c r="G420" s="33"/>
      <c r="H420" s="33"/>
      <c r="I420" s="33"/>
      <c r="J420" s="33"/>
      <c r="K420" s="33"/>
      <c r="L420" s="33"/>
      <c r="M420" s="33"/>
      <c r="N420" s="33"/>
      <c r="O420" s="33"/>
      <c r="P420" s="33"/>
      <c r="Q420" s="33"/>
      <c r="R420" s="33"/>
      <c r="S420" s="33"/>
      <c r="T420" s="33"/>
      <c r="U420" s="33"/>
      <c r="V420" s="33"/>
      <c r="W420" s="33"/>
      <c r="X420" s="33"/>
      <c r="Y420" s="33"/>
      <c r="Z420" s="33"/>
      <c r="AA420" s="33"/>
      <c r="AB420" s="33"/>
      <c r="AC420" s="33"/>
      <c r="AD420" s="33"/>
      <c r="AE420" s="33"/>
      <c r="AF420" s="33"/>
      <c r="AG420" s="33"/>
      <c r="AH420" s="33"/>
      <c r="AI420" s="33"/>
      <c r="AJ420" s="33"/>
      <c r="AK420" s="33"/>
      <c r="AL420" s="33"/>
    </row>
    <row r="421" spans="2:38" ht="15.75">
      <c r="B421" s="33"/>
      <c r="C421" s="33"/>
      <c r="D421" s="33"/>
      <c r="E421" s="33"/>
      <c r="F421" s="33"/>
      <c r="G421" s="33"/>
      <c r="H421" s="33"/>
      <c r="I421" s="33"/>
      <c r="J421" s="33"/>
      <c r="K421" s="33"/>
      <c r="L421" s="33"/>
      <c r="M421" s="33"/>
      <c r="N421" s="33"/>
      <c r="O421" s="33"/>
      <c r="P421" s="33"/>
      <c r="Q421" s="33"/>
      <c r="R421" s="33"/>
      <c r="S421" s="33"/>
      <c r="T421" s="33"/>
      <c r="U421" s="33"/>
      <c r="V421" s="33"/>
      <c r="W421" s="33"/>
      <c r="X421" s="33"/>
      <c r="Y421" s="33"/>
      <c r="Z421" s="33"/>
      <c r="AA421" s="33"/>
      <c r="AB421" s="33"/>
      <c r="AC421" s="33"/>
      <c r="AD421" s="33"/>
      <c r="AE421" s="33"/>
      <c r="AF421" s="33"/>
      <c r="AG421" s="33"/>
      <c r="AH421" s="33"/>
      <c r="AI421" s="33"/>
      <c r="AJ421" s="33"/>
      <c r="AK421" s="33"/>
      <c r="AL421" s="33"/>
    </row>
    <row r="422" spans="2:38" ht="15.75">
      <c r="B422" s="33"/>
      <c r="C422" s="33"/>
      <c r="D422" s="33"/>
      <c r="E422" s="33"/>
      <c r="F422" s="33"/>
      <c r="G422" s="33"/>
      <c r="H422" s="33"/>
      <c r="I422" s="33"/>
      <c r="J422" s="33"/>
      <c r="K422" s="33"/>
      <c r="L422" s="33"/>
      <c r="M422" s="33"/>
      <c r="N422" s="33"/>
      <c r="O422" s="33"/>
      <c r="P422" s="33"/>
      <c r="Q422" s="33"/>
      <c r="R422" s="33"/>
      <c r="S422" s="33"/>
      <c r="T422" s="33"/>
      <c r="U422" s="33"/>
      <c r="V422" s="33"/>
      <c r="W422" s="33"/>
      <c r="X422" s="33"/>
      <c r="Y422" s="33"/>
      <c r="Z422" s="33"/>
      <c r="AA422" s="33"/>
      <c r="AB422" s="33"/>
      <c r="AC422" s="33"/>
      <c r="AD422" s="33"/>
      <c r="AE422" s="33"/>
      <c r="AF422" s="33"/>
      <c r="AG422" s="33"/>
      <c r="AH422" s="33"/>
      <c r="AI422" s="33"/>
      <c r="AJ422" s="33"/>
      <c r="AK422" s="33"/>
      <c r="AL422" s="33"/>
    </row>
    <row r="423" spans="2:38" ht="15.75">
      <c r="B423" s="33"/>
      <c r="C423" s="33"/>
      <c r="D423" s="33"/>
      <c r="E423" s="33"/>
      <c r="F423" s="33"/>
      <c r="G423" s="33"/>
      <c r="H423" s="33"/>
      <c r="I423" s="33"/>
      <c r="J423" s="33"/>
      <c r="K423" s="33"/>
      <c r="L423" s="33"/>
      <c r="M423" s="33"/>
      <c r="N423" s="33"/>
      <c r="O423" s="33"/>
      <c r="P423" s="33"/>
      <c r="Q423" s="33"/>
      <c r="R423" s="33"/>
      <c r="S423" s="33"/>
      <c r="T423" s="33"/>
      <c r="U423" s="33"/>
      <c r="V423" s="33"/>
      <c r="W423" s="33"/>
      <c r="X423" s="33"/>
      <c r="Y423" s="33"/>
      <c r="Z423" s="33"/>
      <c r="AA423" s="33"/>
      <c r="AB423" s="33"/>
      <c r="AC423" s="33"/>
      <c r="AD423" s="33"/>
      <c r="AE423" s="33"/>
      <c r="AF423" s="33"/>
      <c r="AG423" s="33"/>
      <c r="AH423" s="33"/>
      <c r="AI423" s="33"/>
      <c r="AJ423" s="33"/>
      <c r="AK423" s="33"/>
      <c r="AL423" s="33"/>
    </row>
    <row r="424" spans="2:38" ht="15.75">
      <c r="B424" s="33"/>
      <c r="C424" s="33"/>
      <c r="D424" s="33"/>
      <c r="E424" s="33"/>
      <c r="F424" s="33"/>
      <c r="G424" s="33"/>
      <c r="H424" s="33"/>
      <c r="I424" s="33"/>
      <c r="J424" s="33"/>
      <c r="K424" s="33"/>
      <c r="L424" s="33"/>
      <c r="M424" s="33"/>
      <c r="N424" s="33"/>
      <c r="O424" s="33"/>
      <c r="P424" s="33"/>
      <c r="Q424" s="33"/>
      <c r="R424" s="33"/>
      <c r="S424" s="33"/>
      <c r="T424" s="33"/>
      <c r="U424" s="33"/>
      <c r="V424" s="33"/>
      <c r="W424" s="33"/>
      <c r="X424" s="33"/>
      <c r="Y424" s="33"/>
      <c r="Z424" s="33"/>
      <c r="AA424" s="33"/>
      <c r="AB424" s="33"/>
      <c r="AC424" s="33"/>
      <c r="AD424" s="33"/>
      <c r="AE424" s="33"/>
      <c r="AF424" s="33"/>
      <c r="AG424" s="33"/>
      <c r="AH424" s="33"/>
      <c r="AI424" s="33"/>
      <c r="AJ424" s="33"/>
      <c r="AK424" s="33"/>
      <c r="AL424" s="33"/>
    </row>
    <row r="425" spans="2:38" ht="15.75">
      <c r="B425" s="33"/>
      <c r="C425" s="33"/>
      <c r="D425" s="33"/>
      <c r="E425" s="33"/>
      <c r="F425" s="33"/>
      <c r="G425" s="33"/>
      <c r="H425" s="33"/>
      <c r="I425" s="33"/>
      <c r="J425" s="33"/>
      <c r="K425" s="33"/>
      <c r="L425" s="33"/>
      <c r="M425" s="33"/>
      <c r="N425" s="33"/>
      <c r="O425" s="33"/>
      <c r="P425" s="33"/>
      <c r="Q425" s="33"/>
      <c r="R425" s="33"/>
      <c r="S425" s="33"/>
      <c r="T425" s="33"/>
      <c r="U425" s="33"/>
      <c r="V425" s="33"/>
      <c r="W425" s="33"/>
      <c r="X425" s="33"/>
      <c r="Y425" s="33"/>
      <c r="Z425" s="33"/>
      <c r="AA425" s="33"/>
      <c r="AB425" s="33"/>
      <c r="AC425" s="33"/>
      <c r="AD425" s="33"/>
      <c r="AE425" s="33"/>
      <c r="AF425" s="33"/>
      <c r="AG425" s="33"/>
      <c r="AH425" s="33"/>
      <c r="AI425" s="33"/>
      <c r="AJ425" s="33"/>
      <c r="AK425" s="33"/>
      <c r="AL425" s="33"/>
    </row>
    <row r="426" spans="2:38" ht="15.75">
      <c r="B426" s="33"/>
      <c r="C426" s="33"/>
      <c r="D426" s="33"/>
      <c r="E426" s="33"/>
      <c r="F426" s="33"/>
      <c r="G426" s="33"/>
      <c r="H426" s="33"/>
      <c r="I426" s="33"/>
      <c r="J426" s="33"/>
      <c r="K426" s="33"/>
      <c r="L426" s="33"/>
      <c r="M426" s="33"/>
      <c r="N426" s="33"/>
      <c r="O426" s="33"/>
      <c r="P426" s="33"/>
      <c r="Q426" s="33"/>
      <c r="R426" s="33"/>
      <c r="S426" s="33"/>
      <c r="T426" s="33"/>
      <c r="U426" s="33"/>
      <c r="V426" s="33"/>
      <c r="W426" s="33"/>
      <c r="X426" s="33"/>
      <c r="Y426" s="33"/>
      <c r="Z426" s="33"/>
      <c r="AA426" s="33"/>
      <c r="AB426" s="33"/>
      <c r="AC426" s="33"/>
      <c r="AD426" s="33"/>
      <c r="AE426" s="33"/>
      <c r="AF426" s="33"/>
      <c r="AG426" s="33"/>
      <c r="AH426" s="33"/>
      <c r="AI426" s="33"/>
      <c r="AJ426" s="33"/>
      <c r="AK426" s="33"/>
      <c r="AL426" s="33"/>
    </row>
    <row r="427" spans="2:38" ht="15.75">
      <c r="B427" s="33"/>
      <c r="C427" s="33"/>
      <c r="D427" s="33"/>
      <c r="E427" s="33"/>
      <c r="F427" s="33"/>
      <c r="G427" s="33"/>
      <c r="H427" s="33"/>
      <c r="I427" s="33"/>
      <c r="J427" s="33"/>
      <c r="K427" s="33"/>
      <c r="L427" s="33"/>
      <c r="M427" s="33"/>
      <c r="N427" s="33"/>
      <c r="O427" s="33"/>
      <c r="P427" s="33"/>
      <c r="Q427" s="33"/>
      <c r="R427" s="33"/>
      <c r="S427" s="33"/>
      <c r="T427" s="33"/>
      <c r="U427" s="33"/>
      <c r="V427" s="33"/>
      <c r="W427" s="33"/>
      <c r="X427" s="33"/>
      <c r="Y427" s="33"/>
      <c r="Z427" s="33"/>
      <c r="AA427" s="33"/>
      <c r="AB427" s="33"/>
      <c r="AC427" s="33"/>
      <c r="AD427" s="33"/>
      <c r="AE427" s="33"/>
      <c r="AF427" s="33"/>
      <c r="AG427" s="33"/>
      <c r="AH427" s="33"/>
      <c r="AI427" s="33"/>
      <c r="AJ427" s="33"/>
      <c r="AK427" s="33"/>
      <c r="AL427" s="33"/>
    </row>
    <row r="428" spans="2:38" ht="15.75">
      <c r="B428" s="33"/>
      <c r="C428" s="33"/>
      <c r="D428" s="33"/>
      <c r="E428" s="33"/>
      <c r="F428" s="33"/>
      <c r="G428" s="33"/>
      <c r="H428" s="33"/>
      <c r="I428" s="33"/>
      <c r="J428" s="33"/>
      <c r="K428" s="33"/>
      <c r="L428" s="33"/>
      <c r="M428" s="33"/>
      <c r="N428" s="33"/>
      <c r="O428" s="33"/>
      <c r="P428" s="33"/>
      <c r="Q428" s="33"/>
      <c r="R428" s="33"/>
      <c r="S428" s="33"/>
      <c r="T428" s="33"/>
      <c r="U428" s="33"/>
      <c r="V428" s="33"/>
      <c r="W428" s="33"/>
      <c r="X428" s="33"/>
      <c r="Y428" s="33"/>
      <c r="Z428" s="33"/>
      <c r="AA428" s="33"/>
      <c r="AB428" s="33"/>
      <c r="AC428" s="33"/>
      <c r="AD428" s="33"/>
      <c r="AE428" s="33"/>
      <c r="AF428" s="33"/>
      <c r="AG428" s="33"/>
      <c r="AH428" s="33"/>
      <c r="AI428" s="33"/>
      <c r="AJ428" s="33"/>
      <c r="AK428" s="33"/>
      <c r="AL428" s="33"/>
    </row>
    <row r="429" spans="2:38" ht="15.75">
      <c r="B429" s="33"/>
      <c r="C429" s="33"/>
      <c r="D429" s="33"/>
      <c r="E429" s="33"/>
      <c r="F429" s="33"/>
      <c r="G429" s="33"/>
      <c r="H429" s="33"/>
      <c r="I429" s="33"/>
      <c r="J429" s="33"/>
      <c r="K429" s="33"/>
      <c r="L429" s="33"/>
      <c r="M429" s="33"/>
      <c r="N429" s="33"/>
      <c r="O429" s="33"/>
      <c r="P429" s="33"/>
      <c r="Q429" s="33"/>
      <c r="R429" s="33"/>
      <c r="S429" s="33"/>
      <c r="T429" s="33"/>
      <c r="U429" s="33"/>
      <c r="V429" s="33"/>
      <c r="W429" s="33"/>
      <c r="X429" s="33"/>
      <c r="Y429" s="33"/>
      <c r="Z429" s="33"/>
      <c r="AA429" s="33"/>
      <c r="AB429" s="33"/>
      <c r="AC429" s="33"/>
      <c r="AD429" s="33"/>
      <c r="AE429" s="33"/>
      <c r="AF429" s="33"/>
      <c r="AG429" s="33"/>
      <c r="AH429" s="33"/>
      <c r="AI429" s="33"/>
      <c r="AJ429" s="33"/>
      <c r="AK429" s="33"/>
      <c r="AL429" s="33"/>
    </row>
    <row r="430" spans="2:38" ht="15.75">
      <c r="B430" s="33"/>
      <c r="C430" s="33"/>
      <c r="D430" s="33"/>
      <c r="E430" s="33"/>
      <c r="F430" s="33"/>
      <c r="G430" s="33"/>
      <c r="H430" s="33"/>
      <c r="I430" s="33"/>
      <c r="J430" s="33"/>
      <c r="K430" s="33"/>
      <c r="L430" s="33"/>
      <c r="M430" s="33"/>
      <c r="N430" s="33"/>
      <c r="O430" s="33"/>
      <c r="P430" s="33"/>
      <c r="Q430" s="33"/>
      <c r="R430" s="33"/>
      <c r="S430" s="33"/>
      <c r="T430" s="33"/>
      <c r="U430" s="33"/>
      <c r="V430" s="33"/>
      <c r="W430" s="33"/>
      <c r="X430" s="33"/>
      <c r="Y430" s="33"/>
      <c r="Z430" s="33"/>
      <c r="AA430" s="33"/>
      <c r="AB430" s="33"/>
      <c r="AC430" s="33"/>
      <c r="AD430" s="33"/>
      <c r="AE430" s="33"/>
      <c r="AF430" s="33"/>
      <c r="AG430" s="33"/>
      <c r="AH430" s="33"/>
      <c r="AI430" s="33"/>
      <c r="AJ430" s="33"/>
      <c r="AK430" s="33"/>
      <c r="AL430" s="33"/>
    </row>
    <row r="431" spans="2:38" ht="15.75">
      <c r="B431" s="33"/>
      <c r="C431" s="33"/>
      <c r="D431" s="33"/>
      <c r="E431" s="33"/>
      <c r="F431" s="33"/>
      <c r="G431" s="33"/>
      <c r="H431" s="33"/>
      <c r="I431" s="33"/>
      <c r="J431" s="33"/>
      <c r="K431" s="33"/>
      <c r="L431" s="33"/>
      <c r="M431" s="33"/>
      <c r="N431" s="33"/>
      <c r="O431" s="33"/>
      <c r="P431" s="33"/>
      <c r="Q431" s="33"/>
      <c r="R431" s="33"/>
      <c r="S431" s="33"/>
      <c r="T431" s="33"/>
      <c r="U431" s="33"/>
      <c r="V431" s="33"/>
      <c r="W431" s="33"/>
      <c r="X431" s="33"/>
      <c r="Y431" s="33"/>
      <c r="Z431" s="33"/>
      <c r="AA431" s="33"/>
      <c r="AB431" s="33"/>
      <c r="AC431" s="33"/>
      <c r="AD431" s="33"/>
      <c r="AE431" s="33"/>
      <c r="AF431" s="33"/>
      <c r="AG431" s="33"/>
      <c r="AH431" s="33"/>
      <c r="AI431" s="33"/>
      <c r="AJ431" s="33"/>
      <c r="AK431" s="33"/>
      <c r="AL431" s="33"/>
    </row>
    <row r="432" spans="2:38" ht="15.75">
      <c r="B432" s="33"/>
      <c r="C432" s="33"/>
      <c r="D432" s="33"/>
      <c r="E432" s="33"/>
      <c r="F432" s="33"/>
      <c r="G432" s="33"/>
      <c r="H432" s="33"/>
      <c r="I432" s="33"/>
      <c r="J432" s="33"/>
      <c r="K432" s="33"/>
      <c r="L432" s="33"/>
      <c r="M432" s="33"/>
      <c r="N432" s="33"/>
      <c r="O432" s="33"/>
      <c r="P432" s="33"/>
      <c r="Q432" s="33"/>
      <c r="R432" s="33"/>
      <c r="S432" s="33"/>
      <c r="T432" s="33"/>
      <c r="U432" s="33"/>
      <c r="V432" s="33"/>
      <c r="W432" s="33"/>
      <c r="X432" s="33"/>
      <c r="Y432" s="33"/>
      <c r="Z432" s="33"/>
      <c r="AA432" s="33"/>
      <c r="AB432" s="33"/>
      <c r="AC432" s="33"/>
      <c r="AD432" s="33"/>
      <c r="AE432" s="33"/>
      <c r="AF432" s="33"/>
      <c r="AG432" s="33"/>
      <c r="AH432" s="33"/>
      <c r="AI432" s="33"/>
      <c r="AJ432" s="33"/>
      <c r="AK432" s="33"/>
      <c r="AL432" s="33"/>
    </row>
    <row r="433" spans="2:38" ht="15.75">
      <c r="B433" s="33"/>
      <c r="C433" s="33"/>
      <c r="D433" s="33"/>
      <c r="E433" s="33"/>
      <c r="F433" s="33"/>
      <c r="G433" s="33"/>
      <c r="H433" s="33"/>
      <c r="I433" s="33"/>
      <c r="J433" s="33"/>
      <c r="K433" s="33"/>
      <c r="L433" s="33"/>
      <c r="M433" s="33"/>
      <c r="N433" s="33"/>
      <c r="O433" s="33"/>
      <c r="P433" s="33"/>
      <c r="Q433" s="33"/>
      <c r="R433" s="33"/>
      <c r="S433" s="33"/>
      <c r="T433" s="33"/>
      <c r="U433" s="33"/>
      <c r="V433" s="33"/>
      <c r="W433" s="33"/>
      <c r="X433" s="33"/>
      <c r="Y433" s="33"/>
      <c r="Z433" s="33"/>
      <c r="AA433" s="33"/>
      <c r="AB433" s="33"/>
      <c r="AC433" s="33"/>
      <c r="AD433" s="33"/>
      <c r="AE433" s="33"/>
      <c r="AF433" s="33"/>
      <c r="AG433" s="33"/>
      <c r="AH433" s="33"/>
      <c r="AI433" s="33"/>
      <c r="AJ433" s="33"/>
      <c r="AK433" s="33"/>
      <c r="AL433" s="33"/>
    </row>
    <row r="434" spans="2:38" ht="15.75">
      <c r="B434" s="33"/>
      <c r="C434" s="33"/>
      <c r="D434" s="33"/>
      <c r="E434" s="33"/>
      <c r="F434" s="33"/>
      <c r="G434" s="33"/>
      <c r="H434" s="33"/>
      <c r="I434" s="33"/>
      <c r="J434" s="33"/>
      <c r="K434" s="33"/>
      <c r="L434" s="33"/>
      <c r="M434" s="33"/>
      <c r="N434" s="33"/>
      <c r="O434" s="33"/>
      <c r="P434" s="33"/>
      <c r="Q434" s="33"/>
      <c r="R434" s="33"/>
      <c r="S434" s="33"/>
      <c r="T434" s="33"/>
      <c r="U434" s="33"/>
      <c r="V434" s="33"/>
      <c r="W434" s="33"/>
      <c r="X434" s="33"/>
      <c r="Y434" s="33"/>
      <c r="Z434" s="33"/>
      <c r="AA434" s="33"/>
      <c r="AB434" s="33"/>
      <c r="AC434" s="33"/>
      <c r="AD434" s="33"/>
      <c r="AE434" s="33"/>
      <c r="AF434" s="33"/>
      <c r="AG434" s="33"/>
      <c r="AH434" s="33"/>
      <c r="AI434" s="33"/>
      <c r="AJ434" s="33"/>
      <c r="AK434" s="33"/>
      <c r="AL434" s="33"/>
    </row>
    <row r="435" spans="2:38" ht="15.75">
      <c r="B435" s="33"/>
      <c r="C435" s="33"/>
      <c r="D435" s="33"/>
      <c r="E435" s="33"/>
      <c r="F435" s="33"/>
      <c r="G435" s="33"/>
      <c r="H435" s="33"/>
      <c r="I435" s="33"/>
      <c r="J435" s="33"/>
      <c r="K435" s="33"/>
      <c r="L435" s="33"/>
      <c r="M435" s="33"/>
      <c r="N435" s="33"/>
      <c r="O435" s="33"/>
      <c r="P435" s="33"/>
      <c r="Q435" s="33"/>
      <c r="R435" s="33"/>
      <c r="S435" s="33"/>
      <c r="T435" s="33"/>
      <c r="U435" s="33"/>
      <c r="V435" s="33"/>
      <c r="W435" s="33"/>
      <c r="X435" s="33"/>
      <c r="Y435" s="33"/>
      <c r="Z435" s="33"/>
      <c r="AA435" s="33"/>
      <c r="AB435" s="33"/>
      <c r="AC435" s="33"/>
      <c r="AD435" s="33"/>
      <c r="AE435" s="33"/>
      <c r="AF435" s="33"/>
      <c r="AG435" s="33"/>
      <c r="AH435" s="33"/>
      <c r="AI435" s="33"/>
      <c r="AJ435" s="33"/>
      <c r="AK435" s="33"/>
      <c r="AL435" s="33"/>
    </row>
    <row r="436" spans="2:38" ht="15.75">
      <c r="B436" s="33"/>
      <c r="C436" s="33"/>
      <c r="D436" s="33"/>
      <c r="E436" s="33"/>
      <c r="F436" s="33"/>
      <c r="G436" s="33"/>
      <c r="H436" s="33"/>
      <c r="I436" s="33"/>
      <c r="J436" s="33"/>
      <c r="K436" s="33"/>
      <c r="L436" s="33"/>
      <c r="M436" s="33"/>
      <c r="N436" s="33"/>
      <c r="O436" s="33"/>
      <c r="P436" s="33"/>
      <c r="Q436" s="33"/>
      <c r="R436" s="33"/>
      <c r="S436" s="33"/>
      <c r="T436" s="33"/>
      <c r="U436" s="33"/>
      <c r="V436" s="33"/>
      <c r="W436" s="33"/>
      <c r="X436" s="33"/>
      <c r="Y436" s="33"/>
      <c r="Z436" s="33"/>
      <c r="AA436" s="33"/>
      <c r="AB436" s="33"/>
      <c r="AC436" s="33"/>
      <c r="AD436" s="33"/>
      <c r="AE436" s="33"/>
      <c r="AF436" s="33"/>
      <c r="AG436" s="33"/>
      <c r="AH436" s="33"/>
      <c r="AI436" s="33"/>
      <c r="AJ436" s="33"/>
      <c r="AK436" s="33"/>
      <c r="AL436" s="33"/>
    </row>
    <row r="437" spans="2:38" ht="15.75">
      <c r="B437" s="33"/>
      <c r="C437" s="33"/>
      <c r="D437" s="33"/>
      <c r="E437" s="33"/>
      <c r="F437" s="33"/>
      <c r="G437" s="33"/>
      <c r="H437" s="33"/>
      <c r="I437" s="33"/>
      <c r="J437" s="33"/>
      <c r="K437" s="33"/>
      <c r="L437" s="33"/>
      <c r="M437" s="33"/>
      <c r="N437" s="33"/>
      <c r="O437" s="33"/>
      <c r="P437" s="33"/>
      <c r="Q437" s="33"/>
      <c r="R437" s="33"/>
      <c r="S437" s="33"/>
      <c r="T437" s="33"/>
      <c r="U437" s="33"/>
      <c r="V437" s="33"/>
      <c r="W437" s="33"/>
      <c r="X437" s="33"/>
      <c r="Y437" s="33"/>
      <c r="Z437" s="33"/>
      <c r="AA437" s="33"/>
      <c r="AB437" s="33"/>
      <c r="AC437" s="33"/>
      <c r="AD437" s="33"/>
      <c r="AE437" s="33"/>
      <c r="AF437" s="33"/>
      <c r="AG437" s="33"/>
      <c r="AH437" s="33"/>
      <c r="AI437" s="33"/>
      <c r="AJ437" s="33"/>
      <c r="AK437" s="33"/>
      <c r="AL437" s="33"/>
    </row>
    <row r="438" spans="2:38" ht="15.75">
      <c r="B438" s="33"/>
      <c r="C438" s="33"/>
      <c r="D438" s="33"/>
      <c r="E438" s="33"/>
      <c r="F438" s="33"/>
      <c r="G438" s="33"/>
      <c r="H438" s="33"/>
      <c r="I438" s="33"/>
      <c r="J438" s="33"/>
      <c r="K438" s="33"/>
      <c r="L438" s="33"/>
      <c r="M438" s="33"/>
      <c r="N438" s="33"/>
      <c r="O438" s="33"/>
      <c r="P438" s="33"/>
      <c r="Q438" s="33"/>
      <c r="R438" s="33"/>
      <c r="S438" s="33"/>
      <c r="T438" s="33"/>
      <c r="U438" s="33"/>
      <c r="V438" s="33"/>
      <c r="W438" s="33"/>
      <c r="X438" s="33"/>
      <c r="Y438" s="33"/>
      <c r="Z438" s="33"/>
      <c r="AA438" s="33"/>
      <c r="AB438" s="33"/>
      <c r="AC438" s="33"/>
      <c r="AD438" s="33"/>
      <c r="AE438" s="33"/>
      <c r="AF438" s="33"/>
      <c r="AG438" s="33"/>
      <c r="AH438" s="33"/>
      <c r="AI438" s="33"/>
      <c r="AJ438" s="33"/>
      <c r="AK438" s="33"/>
      <c r="AL438" s="33"/>
    </row>
    <row r="439" spans="2:38" ht="15.75">
      <c r="B439" s="33"/>
      <c r="C439" s="33"/>
      <c r="D439" s="33"/>
      <c r="E439" s="33"/>
      <c r="F439" s="33"/>
      <c r="G439" s="33"/>
      <c r="H439" s="33"/>
      <c r="I439" s="33"/>
      <c r="J439" s="33"/>
      <c r="K439" s="33"/>
      <c r="L439" s="33"/>
      <c r="M439" s="33"/>
      <c r="N439" s="33"/>
      <c r="O439" s="33"/>
      <c r="P439" s="33"/>
      <c r="Q439" s="33"/>
      <c r="R439" s="33"/>
      <c r="S439" s="33"/>
      <c r="T439" s="33"/>
      <c r="U439" s="33"/>
      <c r="V439" s="33"/>
      <c r="W439" s="33"/>
      <c r="X439" s="33"/>
      <c r="Y439" s="33"/>
      <c r="Z439" s="33"/>
      <c r="AA439" s="33"/>
      <c r="AB439" s="33"/>
      <c r="AC439" s="33"/>
      <c r="AD439" s="33"/>
      <c r="AE439" s="33"/>
      <c r="AF439" s="33"/>
      <c r="AG439" s="33"/>
      <c r="AH439" s="33"/>
      <c r="AI439" s="33"/>
      <c r="AJ439" s="33"/>
      <c r="AK439" s="33"/>
      <c r="AL439" s="33"/>
    </row>
    <row r="440" spans="2:38" ht="15.75">
      <c r="B440" s="33"/>
      <c r="C440" s="33"/>
      <c r="D440" s="33"/>
      <c r="E440" s="33"/>
      <c r="F440" s="33"/>
      <c r="G440" s="33"/>
      <c r="H440" s="33"/>
      <c r="I440" s="33"/>
      <c r="J440" s="33"/>
      <c r="K440" s="33"/>
      <c r="L440" s="33"/>
      <c r="M440" s="33"/>
      <c r="N440" s="33"/>
      <c r="O440" s="33"/>
      <c r="P440" s="33"/>
      <c r="Q440" s="33"/>
      <c r="R440" s="33"/>
      <c r="S440" s="33"/>
      <c r="T440" s="33"/>
      <c r="U440" s="33"/>
      <c r="V440" s="33"/>
      <c r="W440" s="33"/>
      <c r="X440" s="33"/>
      <c r="Y440" s="33"/>
      <c r="Z440" s="33"/>
      <c r="AA440" s="33"/>
      <c r="AB440" s="33"/>
      <c r="AC440" s="33"/>
      <c r="AD440" s="33"/>
      <c r="AE440" s="33"/>
      <c r="AF440" s="33"/>
      <c r="AG440" s="33"/>
      <c r="AH440" s="33"/>
      <c r="AI440" s="33"/>
      <c r="AJ440" s="33"/>
      <c r="AK440" s="33"/>
      <c r="AL440" s="33"/>
    </row>
    <row r="441" spans="2:38" ht="15.75">
      <c r="B441" s="33"/>
      <c r="C441" s="33"/>
      <c r="D441" s="33"/>
      <c r="E441" s="33"/>
      <c r="F441" s="33"/>
      <c r="G441" s="33"/>
      <c r="H441" s="33"/>
      <c r="I441" s="33"/>
      <c r="J441" s="33"/>
      <c r="K441" s="33"/>
      <c r="L441" s="33"/>
      <c r="M441" s="33"/>
      <c r="N441" s="33"/>
      <c r="O441" s="33"/>
      <c r="P441" s="33"/>
      <c r="Q441" s="33"/>
      <c r="R441" s="33"/>
      <c r="S441" s="33"/>
      <c r="T441" s="33"/>
      <c r="U441" s="33"/>
      <c r="V441" s="33"/>
      <c r="W441" s="33"/>
      <c r="X441" s="33"/>
      <c r="Y441" s="33"/>
      <c r="Z441" s="33"/>
      <c r="AA441" s="33"/>
      <c r="AB441" s="33"/>
      <c r="AC441" s="33"/>
      <c r="AD441" s="33"/>
      <c r="AE441" s="33"/>
      <c r="AF441" s="33"/>
      <c r="AG441" s="33"/>
      <c r="AH441" s="33"/>
      <c r="AI441" s="33"/>
      <c r="AJ441" s="33"/>
      <c r="AK441" s="33"/>
      <c r="AL441" s="33"/>
    </row>
    <row r="442" spans="2:38" ht="15.75">
      <c r="B442" s="33"/>
      <c r="C442" s="33"/>
      <c r="D442" s="33"/>
      <c r="E442" s="33"/>
      <c r="F442" s="33"/>
      <c r="G442" s="33"/>
      <c r="H442" s="33"/>
      <c r="I442" s="33"/>
      <c r="J442" s="33"/>
      <c r="K442" s="33"/>
      <c r="L442" s="33"/>
      <c r="M442" s="33"/>
      <c r="N442" s="33"/>
      <c r="O442" s="33"/>
      <c r="P442" s="33"/>
      <c r="Q442" s="33"/>
      <c r="R442" s="33"/>
      <c r="S442" s="33"/>
      <c r="T442" s="33"/>
      <c r="U442" s="33"/>
      <c r="V442" s="33"/>
      <c r="W442" s="33"/>
      <c r="X442" s="33"/>
      <c r="Y442" s="33"/>
      <c r="Z442" s="33"/>
      <c r="AA442" s="33"/>
      <c r="AB442" s="33"/>
      <c r="AC442" s="33"/>
      <c r="AD442" s="33"/>
      <c r="AE442" s="33"/>
      <c r="AF442" s="33"/>
      <c r="AG442" s="33"/>
      <c r="AH442" s="33"/>
      <c r="AI442" s="33"/>
      <c r="AJ442" s="33"/>
      <c r="AK442" s="33"/>
      <c r="AL442" s="33"/>
    </row>
    <row r="443" spans="2:38" ht="15.75">
      <c r="B443" s="33"/>
      <c r="C443" s="33"/>
      <c r="D443" s="33"/>
      <c r="E443" s="33"/>
      <c r="F443" s="33"/>
      <c r="G443" s="33"/>
      <c r="H443" s="33"/>
      <c r="I443" s="33"/>
      <c r="J443" s="33"/>
      <c r="K443" s="33"/>
      <c r="L443" s="33"/>
      <c r="M443" s="33"/>
      <c r="N443" s="33"/>
      <c r="O443" s="33"/>
      <c r="P443" s="33"/>
      <c r="Q443" s="33"/>
      <c r="R443" s="33"/>
      <c r="S443" s="33"/>
      <c r="T443" s="33"/>
      <c r="U443" s="33"/>
      <c r="V443" s="33"/>
      <c r="W443" s="33"/>
      <c r="X443" s="33"/>
      <c r="Y443" s="33"/>
      <c r="Z443" s="33"/>
      <c r="AA443" s="33"/>
      <c r="AB443" s="33"/>
      <c r="AC443" s="33"/>
      <c r="AD443" s="33"/>
      <c r="AE443" s="33"/>
      <c r="AF443" s="33"/>
      <c r="AG443" s="33"/>
      <c r="AH443" s="33"/>
      <c r="AI443" s="33"/>
      <c r="AJ443" s="33"/>
      <c r="AK443" s="33"/>
      <c r="AL443" s="33"/>
    </row>
    <row r="444" spans="2:38" ht="15.75">
      <c r="B444" s="33"/>
      <c r="C444" s="33"/>
      <c r="D444" s="33"/>
      <c r="E444" s="33"/>
      <c r="F444" s="33"/>
      <c r="G444" s="33"/>
      <c r="H444" s="33"/>
      <c r="I444" s="33"/>
      <c r="J444" s="33"/>
      <c r="K444" s="33"/>
      <c r="L444" s="33"/>
      <c r="M444" s="33"/>
      <c r="N444" s="33"/>
      <c r="O444" s="33"/>
      <c r="P444" s="33"/>
      <c r="Q444" s="33"/>
      <c r="R444" s="33"/>
      <c r="S444" s="33"/>
      <c r="T444" s="33"/>
      <c r="U444" s="33"/>
      <c r="V444" s="33"/>
      <c r="W444" s="33"/>
      <c r="X444" s="33"/>
      <c r="Y444" s="33"/>
      <c r="Z444" s="33"/>
      <c r="AA444" s="33"/>
      <c r="AB444" s="33"/>
      <c r="AC444" s="33"/>
      <c r="AD444" s="33"/>
      <c r="AE444" s="33"/>
      <c r="AF444" s="33"/>
      <c r="AG444" s="33"/>
      <c r="AH444" s="33"/>
      <c r="AI444" s="33"/>
      <c r="AJ444" s="33"/>
      <c r="AK444" s="33"/>
      <c r="AL444" s="33"/>
    </row>
    <row r="445" spans="2:38" ht="15.75">
      <c r="B445" s="33"/>
      <c r="C445" s="33"/>
      <c r="D445" s="33"/>
      <c r="E445" s="33"/>
      <c r="F445" s="33"/>
      <c r="G445" s="33"/>
      <c r="H445" s="33"/>
      <c r="I445" s="33"/>
      <c r="J445" s="33"/>
      <c r="K445" s="33"/>
      <c r="L445" s="33"/>
      <c r="M445" s="33"/>
      <c r="N445" s="33"/>
      <c r="O445" s="33"/>
      <c r="P445" s="33"/>
      <c r="Q445" s="33"/>
      <c r="R445" s="33"/>
      <c r="S445" s="33"/>
      <c r="T445" s="33"/>
      <c r="U445" s="33"/>
      <c r="V445" s="33"/>
      <c r="W445" s="33"/>
      <c r="X445" s="33"/>
      <c r="Y445" s="33"/>
      <c r="Z445" s="33"/>
      <c r="AA445" s="33"/>
      <c r="AB445" s="33"/>
      <c r="AC445" s="33"/>
      <c r="AD445" s="33"/>
      <c r="AE445" s="33"/>
      <c r="AF445" s="33"/>
      <c r="AG445" s="33"/>
      <c r="AH445" s="33"/>
      <c r="AI445" s="33"/>
      <c r="AJ445" s="33"/>
      <c r="AK445" s="33"/>
      <c r="AL445" s="33"/>
    </row>
    <row r="446" spans="2:38" ht="15.75">
      <c r="B446" s="33"/>
      <c r="C446" s="33"/>
      <c r="D446" s="33"/>
      <c r="E446" s="33"/>
      <c r="F446" s="33"/>
      <c r="G446" s="33"/>
      <c r="H446" s="33"/>
      <c r="I446" s="33"/>
      <c r="J446" s="33"/>
      <c r="K446" s="33"/>
      <c r="L446" s="33"/>
      <c r="M446" s="33"/>
      <c r="N446" s="33"/>
      <c r="O446" s="33"/>
      <c r="P446" s="33"/>
      <c r="Q446" s="33"/>
      <c r="R446" s="33"/>
      <c r="S446" s="33"/>
      <c r="T446" s="33"/>
      <c r="U446" s="33"/>
      <c r="V446" s="33"/>
      <c r="W446" s="33"/>
      <c r="X446" s="33"/>
      <c r="Y446" s="33"/>
      <c r="Z446" s="33"/>
      <c r="AA446" s="33"/>
      <c r="AB446" s="33"/>
      <c r="AC446" s="33"/>
      <c r="AD446" s="33"/>
      <c r="AE446" s="33"/>
      <c r="AF446" s="33"/>
      <c r="AG446" s="33"/>
      <c r="AH446" s="33"/>
      <c r="AI446" s="33"/>
      <c r="AJ446" s="33"/>
      <c r="AK446" s="33"/>
      <c r="AL446" s="33"/>
    </row>
    <row r="447" spans="2:38" ht="15.75">
      <c r="B447" s="33"/>
      <c r="C447" s="33"/>
      <c r="D447" s="33"/>
      <c r="E447" s="33"/>
      <c r="F447" s="33"/>
      <c r="G447" s="33"/>
      <c r="H447" s="33"/>
      <c r="I447" s="33"/>
      <c r="J447" s="33"/>
      <c r="K447" s="33"/>
      <c r="L447" s="33"/>
      <c r="M447" s="33"/>
      <c r="N447" s="33"/>
      <c r="O447" s="33"/>
      <c r="P447" s="33"/>
      <c r="Q447" s="33"/>
      <c r="R447" s="33"/>
      <c r="S447" s="33"/>
      <c r="T447" s="33"/>
      <c r="U447" s="33"/>
      <c r="V447" s="33"/>
      <c r="W447" s="33"/>
      <c r="X447" s="33"/>
      <c r="Y447" s="33"/>
      <c r="Z447" s="33"/>
      <c r="AA447" s="33"/>
      <c r="AB447" s="33"/>
      <c r="AC447" s="33"/>
      <c r="AD447" s="33"/>
      <c r="AE447" s="33"/>
      <c r="AF447" s="33"/>
      <c r="AG447" s="33"/>
      <c r="AH447" s="33"/>
      <c r="AI447" s="33"/>
      <c r="AJ447" s="33"/>
      <c r="AK447" s="33"/>
      <c r="AL447" s="33"/>
    </row>
    <row r="448" spans="2:38" ht="15.75">
      <c r="B448" s="33"/>
      <c r="C448" s="33"/>
      <c r="D448" s="33"/>
      <c r="E448" s="33"/>
      <c r="F448" s="33"/>
      <c r="G448" s="33"/>
      <c r="H448" s="33"/>
      <c r="I448" s="33"/>
      <c r="J448" s="33"/>
      <c r="K448" s="33"/>
      <c r="L448" s="33"/>
      <c r="M448" s="33"/>
      <c r="N448" s="33"/>
      <c r="O448" s="33"/>
      <c r="P448" s="33"/>
      <c r="Q448" s="33"/>
      <c r="R448" s="33"/>
      <c r="S448" s="33"/>
      <c r="T448" s="33"/>
      <c r="U448" s="33"/>
      <c r="V448" s="33"/>
      <c r="W448" s="33"/>
      <c r="X448" s="33"/>
      <c r="Y448" s="33"/>
      <c r="Z448" s="33"/>
      <c r="AA448" s="33"/>
      <c r="AB448" s="33"/>
      <c r="AC448" s="33"/>
      <c r="AD448" s="33"/>
      <c r="AE448" s="33"/>
      <c r="AF448" s="33"/>
      <c r="AG448" s="33"/>
      <c r="AH448" s="33"/>
      <c r="AI448" s="33"/>
      <c r="AJ448" s="33"/>
      <c r="AK448" s="33"/>
      <c r="AL448" s="33"/>
    </row>
    <row r="449" spans="2:38" ht="15.75">
      <c r="B449" s="33"/>
      <c r="C449" s="33"/>
      <c r="D449" s="33"/>
      <c r="E449" s="33"/>
      <c r="F449" s="33"/>
      <c r="G449" s="33"/>
      <c r="H449" s="33"/>
      <c r="I449" s="33"/>
      <c r="J449" s="33"/>
      <c r="K449" s="33"/>
      <c r="L449" s="33"/>
      <c r="M449" s="33"/>
      <c r="N449" s="33"/>
      <c r="O449" s="33"/>
      <c r="P449" s="33"/>
      <c r="Q449" s="33"/>
      <c r="R449" s="33"/>
      <c r="S449" s="33"/>
      <c r="T449" s="33"/>
      <c r="U449" s="33"/>
      <c r="V449" s="33"/>
      <c r="W449" s="33"/>
      <c r="X449" s="33"/>
      <c r="Y449" s="33"/>
      <c r="Z449" s="33"/>
      <c r="AA449" s="33"/>
      <c r="AB449" s="33"/>
      <c r="AC449" s="33"/>
      <c r="AD449" s="33"/>
      <c r="AE449" s="33"/>
      <c r="AF449" s="33"/>
      <c r="AG449" s="33"/>
      <c r="AH449" s="33"/>
      <c r="AI449" s="33"/>
      <c r="AJ449" s="33"/>
      <c r="AK449" s="33"/>
      <c r="AL449" s="33"/>
    </row>
    <row r="450" spans="2:38" ht="15.75">
      <c r="B450" s="33"/>
      <c r="C450" s="33"/>
      <c r="D450" s="33"/>
      <c r="E450" s="33"/>
      <c r="F450" s="33"/>
      <c r="G450" s="33"/>
      <c r="H450" s="33"/>
      <c r="I450" s="33"/>
      <c r="J450" s="33"/>
      <c r="K450" s="33"/>
      <c r="L450" s="33"/>
      <c r="M450" s="33"/>
      <c r="N450" s="33"/>
      <c r="O450" s="33"/>
      <c r="P450" s="33"/>
      <c r="Q450" s="33"/>
      <c r="R450" s="33"/>
      <c r="S450" s="33"/>
      <c r="T450" s="33"/>
      <c r="U450" s="33"/>
      <c r="V450" s="33"/>
      <c r="W450" s="33"/>
      <c r="X450" s="33"/>
      <c r="Y450" s="33"/>
      <c r="Z450" s="33"/>
      <c r="AA450" s="33"/>
      <c r="AB450" s="33"/>
      <c r="AC450" s="33"/>
      <c r="AD450" s="33"/>
      <c r="AE450" s="33"/>
      <c r="AF450" s="33"/>
      <c r="AG450" s="33"/>
      <c r="AH450" s="33"/>
      <c r="AI450" s="33"/>
      <c r="AJ450" s="33"/>
      <c r="AK450" s="33"/>
      <c r="AL450" s="33"/>
    </row>
    <row r="451" spans="2:38" ht="15.75">
      <c r="B451" s="33"/>
      <c r="C451" s="33"/>
      <c r="D451" s="33"/>
      <c r="E451" s="33"/>
      <c r="F451" s="33"/>
      <c r="G451" s="33"/>
      <c r="H451" s="33"/>
      <c r="I451" s="33"/>
      <c r="J451" s="33"/>
      <c r="K451" s="33"/>
      <c r="L451" s="33"/>
      <c r="M451" s="33"/>
      <c r="N451" s="33"/>
      <c r="O451" s="33"/>
      <c r="P451" s="33"/>
      <c r="Q451" s="33"/>
      <c r="R451" s="33"/>
      <c r="S451" s="33"/>
      <c r="T451" s="33"/>
      <c r="U451" s="33"/>
      <c r="V451" s="33"/>
      <c r="W451" s="33"/>
      <c r="X451" s="33"/>
      <c r="Y451" s="33"/>
      <c r="Z451" s="33"/>
      <c r="AA451" s="33"/>
      <c r="AB451" s="33"/>
      <c r="AC451" s="33"/>
      <c r="AD451" s="33"/>
      <c r="AE451" s="33"/>
      <c r="AF451" s="33"/>
      <c r="AG451" s="33"/>
      <c r="AH451" s="33"/>
      <c r="AI451" s="33"/>
      <c r="AJ451" s="33"/>
      <c r="AK451" s="33"/>
      <c r="AL451" s="33"/>
    </row>
    <row r="452" spans="2:38" ht="15.75">
      <c r="B452" s="33"/>
      <c r="C452" s="33"/>
      <c r="D452" s="33"/>
      <c r="E452" s="33"/>
      <c r="F452" s="33"/>
      <c r="G452" s="33"/>
      <c r="H452" s="33"/>
      <c r="I452" s="33"/>
      <c r="J452" s="33"/>
      <c r="K452" s="33"/>
      <c r="L452" s="33"/>
      <c r="M452" s="33"/>
      <c r="N452" s="33"/>
      <c r="O452" s="33"/>
      <c r="P452" s="33"/>
      <c r="Q452" s="33"/>
      <c r="R452" s="33"/>
      <c r="S452" s="33"/>
      <c r="T452" s="33"/>
      <c r="U452" s="33"/>
      <c r="V452" s="33"/>
      <c r="W452" s="33"/>
      <c r="X452" s="33"/>
      <c r="Y452" s="33"/>
      <c r="Z452" s="33"/>
      <c r="AA452" s="33"/>
      <c r="AB452" s="33"/>
      <c r="AC452" s="33"/>
      <c r="AD452" s="33"/>
      <c r="AE452" s="33"/>
      <c r="AF452" s="33"/>
      <c r="AG452" s="33"/>
      <c r="AH452" s="33"/>
      <c r="AI452" s="33"/>
      <c r="AJ452" s="33"/>
      <c r="AK452" s="33"/>
      <c r="AL452" s="33"/>
    </row>
    <row r="453" spans="2:38" ht="15.75">
      <c r="B453" s="33"/>
      <c r="C453" s="33"/>
      <c r="D453" s="33"/>
      <c r="E453" s="33"/>
      <c r="F453" s="33"/>
      <c r="G453" s="33"/>
      <c r="H453" s="33"/>
      <c r="I453" s="33"/>
      <c r="J453" s="33"/>
      <c r="K453" s="33"/>
      <c r="L453" s="33"/>
      <c r="M453" s="33"/>
      <c r="N453" s="33"/>
      <c r="O453" s="33"/>
      <c r="P453" s="33"/>
      <c r="Q453" s="33"/>
      <c r="R453" s="33"/>
      <c r="S453" s="33"/>
      <c r="T453" s="33"/>
      <c r="U453" s="33"/>
      <c r="V453" s="33"/>
      <c r="W453" s="33"/>
      <c r="X453" s="33"/>
      <c r="Y453" s="33"/>
      <c r="Z453" s="33"/>
      <c r="AA453" s="33"/>
      <c r="AB453" s="33"/>
      <c r="AC453" s="33"/>
      <c r="AD453" s="33"/>
      <c r="AE453" s="33"/>
      <c r="AF453" s="33"/>
      <c r="AG453" s="33"/>
      <c r="AH453" s="33"/>
      <c r="AI453" s="33"/>
      <c r="AJ453" s="33"/>
      <c r="AK453" s="33"/>
      <c r="AL453" s="33"/>
    </row>
    <row r="454" spans="2:38" ht="15.75">
      <c r="B454" s="33"/>
      <c r="C454" s="33"/>
      <c r="D454" s="33"/>
      <c r="E454" s="33"/>
      <c r="F454" s="33"/>
      <c r="G454" s="33"/>
      <c r="H454" s="33"/>
      <c r="I454" s="33"/>
      <c r="J454" s="33"/>
      <c r="K454" s="33"/>
      <c r="L454" s="33"/>
      <c r="M454" s="33"/>
      <c r="N454" s="33"/>
      <c r="O454" s="33"/>
      <c r="P454" s="33"/>
      <c r="Q454" s="33"/>
      <c r="R454" s="33"/>
      <c r="S454" s="33"/>
      <c r="T454" s="33"/>
      <c r="U454" s="33"/>
      <c r="V454" s="33"/>
      <c r="W454" s="33"/>
      <c r="X454" s="33"/>
      <c r="Y454" s="33"/>
      <c r="Z454" s="33"/>
      <c r="AA454" s="33"/>
      <c r="AB454" s="33"/>
      <c r="AC454" s="33"/>
      <c r="AD454" s="33"/>
      <c r="AE454" s="33"/>
      <c r="AF454" s="33"/>
      <c r="AG454" s="33"/>
      <c r="AH454" s="33"/>
      <c r="AI454" s="33"/>
      <c r="AJ454" s="33"/>
      <c r="AK454" s="33"/>
      <c r="AL454" s="33"/>
    </row>
    <row r="455" spans="2:38" ht="15.75">
      <c r="B455" s="33"/>
      <c r="C455" s="33"/>
      <c r="D455" s="33"/>
      <c r="E455" s="33"/>
      <c r="F455" s="33"/>
      <c r="G455" s="33"/>
      <c r="H455" s="33"/>
      <c r="I455" s="33"/>
      <c r="J455" s="33"/>
      <c r="K455" s="33"/>
      <c r="L455" s="33"/>
      <c r="M455" s="33"/>
      <c r="N455" s="33"/>
      <c r="O455" s="33"/>
      <c r="P455" s="33"/>
      <c r="Q455" s="33"/>
      <c r="R455" s="33"/>
      <c r="S455" s="33"/>
      <c r="T455" s="33"/>
      <c r="U455" s="33"/>
      <c r="V455" s="33"/>
      <c r="W455" s="33"/>
      <c r="X455" s="33"/>
      <c r="Y455" s="33"/>
      <c r="Z455" s="33"/>
      <c r="AA455" s="33"/>
      <c r="AB455" s="33"/>
      <c r="AC455" s="33"/>
      <c r="AD455" s="33"/>
      <c r="AE455" s="33"/>
      <c r="AF455" s="33"/>
      <c r="AG455" s="33"/>
      <c r="AH455" s="33"/>
      <c r="AI455" s="33"/>
      <c r="AJ455" s="33"/>
      <c r="AK455" s="33"/>
      <c r="AL455" s="33"/>
    </row>
    <row r="456" spans="2:38" ht="15.75">
      <c r="B456" s="33"/>
      <c r="C456" s="33"/>
      <c r="D456" s="33"/>
      <c r="E456" s="33"/>
      <c r="F456" s="33"/>
      <c r="G456" s="33"/>
      <c r="H456" s="33"/>
      <c r="I456" s="33"/>
      <c r="J456" s="33"/>
      <c r="K456" s="33"/>
      <c r="L456" s="33"/>
      <c r="M456" s="33"/>
      <c r="N456" s="33"/>
      <c r="O456" s="33"/>
      <c r="P456" s="33"/>
      <c r="Q456" s="33"/>
      <c r="R456" s="33"/>
      <c r="S456" s="33"/>
      <c r="T456" s="33"/>
      <c r="U456" s="33"/>
      <c r="V456" s="33"/>
      <c r="W456" s="33"/>
      <c r="X456" s="33"/>
      <c r="Y456" s="33"/>
      <c r="Z456" s="33"/>
      <c r="AA456" s="33"/>
      <c r="AB456" s="33"/>
      <c r="AC456" s="33"/>
      <c r="AD456" s="33"/>
      <c r="AE456" s="33"/>
      <c r="AF456" s="33"/>
      <c r="AG456" s="33"/>
      <c r="AH456" s="33"/>
      <c r="AI456" s="33"/>
      <c r="AJ456" s="33"/>
      <c r="AK456" s="33"/>
      <c r="AL456" s="33"/>
    </row>
    <row r="457" spans="2:38" ht="15.75">
      <c r="B457" s="33"/>
      <c r="C457" s="33"/>
      <c r="D457" s="33"/>
      <c r="E457" s="33"/>
      <c r="F457" s="33"/>
      <c r="G457" s="33"/>
      <c r="H457" s="33"/>
      <c r="I457" s="33"/>
      <c r="J457" s="33"/>
      <c r="K457" s="33"/>
      <c r="L457" s="33"/>
      <c r="M457" s="33"/>
      <c r="N457" s="33"/>
      <c r="O457" s="33"/>
      <c r="P457" s="33"/>
      <c r="Q457" s="33"/>
      <c r="R457" s="33"/>
      <c r="S457" s="33"/>
      <c r="T457" s="33"/>
      <c r="U457" s="33"/>
      <c r="V457" s="33"/>
      <c r="W457" s="33"/>
      <c r="X457" s="33"/>
      <c r="Y457" s="33"/>
      <c r="Z457" s="33"/>
      <c r="AA457" s="33"/>
      <c r="AB457" s="33"/>
      <c r="AC457" s="33"/>
      <c r="AD457" s="33"/>
      <c r="AE457" s="33"/>
      <c r="AF457" s="33"/>
      <c r="AG457" s="33"/>
      <c r="AH457" s="33"/>
      <c r="AI457" s="33"/>
      <c r="AJ457" s="33"/>
      <c r="AK457" s="33"/>
      <c r="AL457" s="33"/>
    </row>
    <row r="458" spans="2:38" ht="15.75">
      <c r="B458" s="33"/>
      <c r="C458" s="33"/>
      <c r="D458" s="33"/>
      <c r="E458" s="33"/>
      <c r="F458" s="33"/>
      <c r="G458" s="33"/>
      <c r="H458" s="33"/>
      <c r="I458" s="33"/>
      <c r="J458" s="33"/>
      <c r="K458" s="33"/>
      <c r="L458" s="33"/>
      <c r="M458" s="33"/>
      <c r="N458" s="33"/>
      <c r="O458" s="33"/>
      <c r="P458" s="33"/>
      <c r="Q458" s="33"/>
      <c r="R458" s="33"/>
      <c r="S458" s="33"/>
      <c r="T458" s="33"/>
      <c r="U458" s="33"/>
      <c r="V458" s="33"/>
      <c r="W458" s="33"/>
      <c r="X458" s="33"/>
      <c r="Y458" s="33"/>
      <c r="Z458" s="33"/>
      <c r="AA458" s="33"/>
      <c r="AB458" s="33"/>
      <c r="AC458" s="33"/>
      <c r="AD458" s="33"/>
      <c r="AE458" s="33"/>
      <c r="AF458" s="33"/>
      <c r="AG458" s="33"/>
      <c r="AH458" s="33"/>
      <c r="AI458" s="33"/>
      <c r="AJ458" s="33"/>
      <c r="AK458" s="33"/>
      <c r="AL458" s="33"/>
    </row>
    <row r="459" spans="2:38" ht="15.75">
      <c r="B459" s="33"/>
      <c r="C459" s="33"/>
      <c r="D459" s="33"/>
      <c r="E459" s="33"/>
      <c r="F459" s="33"/>
      <c r="G459" s="33"/>
      <c r="H459" s="33"/>
      <c r="I459" s="33"/>
      <c r="J459" s="33"/>
      <c r="K459" s="33"/>
      <c r="L459" s="33"/>
      <c r="M459" s="33"/>
      <c r="N459" s="33"/>
      <c r="O459" s="33"/>
      <c r="P459" s="33"/>
      <c r="Q459" s="33"/>
      <c r="R459" s="33"/>
      <c r="S459" s="33"/>
      <c r="T459" s="33"/>
      <c r="U459" s="33"/>
      <c r="V459" s="33"/>
      <c r="W459" s="33"/>
      <c r="X459" s="33"/>
      <c r="Y459" s="33"/>
      <c r="Z459" s="33"/>
      <c r="AA459" s="33"/>
      <c r="AB459" s="33"/>
      <c r="AC459" s="33"/>
      <c r="AD459" s="33"/>
      <c r="AE459" s="33"/>
      <c r="AF459" s="33"/>
      <c r="AG459" s="33"/>
      <c r="AH459" s="33"/>
      <c r="AI459" s="33"/>
      <c r="AJ459" s="33"/>
      <c r="AK459" s="33"/>
      <c r="AL459" s="33"/>
    </row>
    <row r="460" spans="2:38" ht="15.75">
      <c r="B460" s="33"/>
      <c r="C460" s="33"/>
      <c r="D460" s="33"/>
      <c r="E460" s="33"/>
      <c r="F460" s="33"/>
      <c r="G460" s="33"/>
      <c r="H460" s="33"/>
      <c r="I460" s="33"/>
      <c r="J460" s="33"/>
      <c r="K460" s="33"/>
      <c r="L460" s="33"/>
      <c r="M460" s="33"/>
      <c r="N460" s="33"/>
      <c r="O460" s="33"/>
      <c r="P460" s="33"/>
      <c r="Q460" s="33"/>
      <c r="R460" s="33"/>
      <c r="S460" s="33"/>
      <c r="T460" s="33"/>
      <c r="U460" s="33"/>
      <c r="V460" s="33"/>
      <c r="W460" s="33"/>
      <c r="X460" s="33"/>
      <c r="Y460" s="33"/>
      <c r="Z460" s="33"/>
      <c r="AA460" s="33"/>
      <c r="AB460" s="33"/>
      <c r="AC460" s="33"/>
      <c r="AD460" s="33"/>
      <c r="AE460" s="33"/>
      <c r="AF460" s="33"/>
      <c r="AG460" s="33"/>
      <c r="AH460" s="33"/>
      <c r="AI460" s="33"/>
      <c r="AJ460" s="33"/>
      <c r="AK460" s="33"/>
      <c r="AL460" s="33"/>
    </row>
    <row r="461" spans="2:38" ht="15.75">
      <c r="B461" s="33"/>
      <c r="C461" s="33"/>
      <c r="D461" s="33"/>
      <c r="E461" s="33"/>
      <c r="F461" s="33"/>
      <c r="G461" s="33"/>
      <c r="H461" s="33"/>
      <c r="I461" s="33"/>
      <c r="J461" s="33"/>
      <c r="K461" s="33"/>
      <c r="L461" s="33"/>
      <c r="M461" s="33"/>
      <c r="N461" s="33"/>
      <c r="O461" s="33"/>
      <c r="P461" s="33"/>
      <c r="Q461" s="33"/>
      <c r="R461" s="33"/>
      <c r="S461" s="33"/>
      <c r="T461" s="33"/>
      <c r="U461" s="33"/>
      <c r="V461" s="33"/>
      <c r="W461" s="33"/>
      <c r="X461" s="33"/>
      <c r="Y461" s="33"/>
      <c r="Z461" s="33"/>
      <c r="AA461" s="33"/>
      <c r="AB461" s="33"/>
      <c r="AC461" s="33"/>
      <c r="AD461" s="33"/>
      <c r="AE461" s="33"/>
      <c r="AF461" s="33"/>
      <c r="AG461" s="33"/>
      <c r="AH461" s="33"/>
      <c r="AI461" s="33"/>
      <c r="AJ461" s="33"/>
      <c r="AK461" s="33"/>
      <c r="AL461" s="33"/>
    </row>
    <row r="462" spans="2:38" ht="15.75">
      <c r="B462" s="33"/>
      <c r="C462" s="33"/>
      <c r="D462" s="33"/>
      <c r="E462" s="33"/>
      <c r="F462" s="33"/>
      <c r="G462" s="33"/>
      <c r="H462" s="33"/>
      <c r="I462" s="33"/>
      <c r="J462" s="33"/>
      <c r="K462" s="33"/>
      <c r="L462" s="33"/>
      <c r="M462" s="33"/>
      <c r="N462" s="33"/>
      <c r="O462" s="33"/>
      <c r="P462" s="33"/>
      <c r="Q462" s="33"/>
      <c r="R462" s="33"/>
      <c r="S462" s="33"/>
      <c r="T462" s="33"/>
      <c r="U462" s="33"/>
      <c r="V462" s="33"/>
      <c r="W462" s="33"/>
      <c r="X462" s="33"/>
      <c r="Y462" s="33"/>
      <c r="Z462" s="33"/>
      <c r="AA462" s="33"/>
      <c r="AB462" s="33"/>
      <c r="AC462" s="33"/>
      <c r="AD462" s="33"/>
      <c r="AE462" s="33"/>
      <c r="AF462" s="33"/>
      <c r="AG462" s="33"/>
      <c r="AH462" s="33"/>
      <c r="AI462" s="33"/>
      <c r="AJ462" s="33"/>
      <c r="AK462" s="33"/>
      <c r="AL462" s="33"/>
    </row>
    <row r="463" spans="2:38" ht="15.75">
      <c r="B463" s="33"/>
      <c r="C463" s="33"/>
      <c r="D463" s="33"/>
      <c r="E463" s="33"/>
      <c r="F463" s="33"/>
      <c r="G463" s="33"/>
      <c r="H463" s="33"/>
      <c r="I463" s="33"/>
      <c r="J463" s="33"/>
      <c r="K463" s="33"/>
      <c r="L463" s="33"/>
      <c r="M463" s="33"/>
      <c r="N463" s="33"/>
      <c r="O463" s="33"/>
      <c r="P463" s="33"/>
      <c r="Q463" s="33"/>
      <c r="R463" s="33"/>
      <c r="S463" s="33"/>
      <c r="T463" s="33"/>
      <c r="U463" s="33"/>
      <c r="V463" s="33"/>
      <c r="W463" s="33"/>
      <c r="X463" s="33"/>
      <c r="Y463" s="33"/>
      <c r="Z463" s="33"/>
      <c r="AA463" s="33"/>
      <c r="AB463" s="33"/>
      <c r="AC463" s="33"/>
      <c r="AD463" s="33"/>
      <c r="AE463" s="33"/>
      <c r="AF463" s="33"/>
      <c r="AG463" s="33"/>
      <c r="AH463" s="33"/>
      <c r="AI463" s="33"/>
      <c r="AJ463" s="33"/>
      <c r="AK463" s="33"/>
      <c r="AL463" s="33"/>
    </row>
    <row r="464" spans="2:38" ht="15.75">
      <c r="B464" s="33"/>
      <c r="C464" s="33"/>
      <c r="D464" s="33"/>
      <c r="E464" s="33"/>
      <c r="F464" s="33"/>
      <c r="G464" s="33"/>
      <c r="H464" s="33"/>
      <c r="I464" s="33"/>
      <c r="J464" s="33"/>
      <c r="K464" s="33"/>
      <c r="L464" s="33"/>
      <c r="M464" s="33"/>
      <c r="N464" s="33"/>
      <c r="O464" s="33"/>
      <c r="P464" s="33"/>
      <c r="Q464" s="33"/>
      <c r="R464" s="33"/>
      <c r="S464" s="33"/>
      <c r="T464" s="33"/>
      <c r="U464" s="33"/>
      <c r="V464" s="33"/>
      <c r="W464" s="33"/>
      <c r="X464" s="33"/>
      <c r="Y464" s="33"/>
      <c r="Z464" s="33"/>
      <c r="AA464" s="33"/>
      <c r="AB464" s="33"/>
      <c r="AC464" s="33"/>
      <c r="AD464" s="33"/>
      <c r="AE464" s="33"/>
      <c r="AF464" s="33"/>
      <c r="AG464" s="33"/>
      <c r="AH464" s="33"/>
      <c r="AI464" s="33"/>
      <c r="AJ464" s="33"/>
      <c r="AK464" s="33"/>
      <c r="AL464" s="33"/>
    </row>
    <row r="465" spans="2:38" ht="15.75">
      <c r="B465" s="33"/>
      <c r="C465" s="33"/>
      <c r="D465" s="33"/>
      <c r="E465" s="33"/>
      <c r="F465" s="33"/>
      <c r="G465" s="33"/>
      <c r="H465" s="33"/>
      <c r="I465" s="33"/>
      <c r="J465" s="33"/>
      <c r="K465" s="33"/>
      <c r="L465" s="33"/>
      <c r="M465" s="33"/>
      <c r="N465" s="33"/>
      <c r="O465" s="33"/>
      <c r="P465" s="33"/>
      <c r="Q465" s="33"/>
      <c r="R465" s="33"/>
      <c r="S465" s="33"/>
      <c r="T465" s="33"/>
      <c r="U465" s="33"/>
      <c r="V465" s="33"/>
      <c r="W465" s="33"/>
      <c r="X465" s="33"/>
      <c r="Y465" s="33"/>
      <c r="Z465" s="33"/>
      <c r="AA465" s="33"/>
      <c r="AB465" s="33"/>
      <c r="AC465" s="33"/>
      <c r="AD465" s="33"/>
      <c r="AE465" s="33"/>
      <c r="AF465" s="33"/>
      <c r="AG465" s="33"/>
      <c r="AH465" s="33"/>
      <c r="AI465" s="33"/>
      <c r="AJ465" s="33"/>
      <c r="AK465" s="33"/>
      <c r="AL465" s="33"/>
    </row>
    <row r="466" spans="2:38" ht="15.75">
      <c r="B466" s="33"/>
      <c r="C466" s="33"/>
      <c r="D466" s="33"/>
      <c r="E466" s="33"/>
      <c r="F466" s="33"/>
      <c r="G466" s="33"/>
      <c r="H466" s="33"/>
      <c r="I466" s="33"/>
      <c r="J466" s="33"/>
      <c r="K466" s="33"/>
      <c r="L466" s="33"/>
      <c r="M466" s="33"/>
      <c r="N466" s="33"/>
      <c r="O466" s="33"/>
      <c r="P466" s="33"/>
      <c r="Q466" s="33"/>
      <c r="R466" s="33"/>
      <c r="S466" s="33"/>
      <c r="T466" s="33"/>
      <c r="U466" s="33"/>
      <c r="V466" s="33"/>
      <c r="W466" s="33"/>
      <c r="X466" s="33"/>
      <c r="Y466" s="33"/>
      <c r="Z466" s="33"/>
      <c r="AA466" s="33"/>
      <c r="AB466" s="33"/>
      <c r="AC466" s="33"/>
      <c r="AD466" s="33"/>
      <c r="AE466" s="33"/>
      <c r="AF466" s="33"/>
      <c r="AG466" s="33"/>
      <c r="AH466" s="33"/>
      <c r="AI466" s="33"/>
      <c r="AJ466" s="33"/>
      <c r="AK466" s="33"/>
      <c r="AL466" s="33"/>
    </row>
    <row r="467" spans="2:38" ht="15.75">
      <c r="B467" s="33"/>
      <c r="C467" s="33"/>
      <c r="D467" s="33"/>
      <c r="E467" s="33"/>
      <c r="F467" s="33"/>
      <c r="G467" s="33"/>
      <c r="H467" s="33"/>
      <c r="I467" s="33"/>
      <c r="J467" s="33"/>
      <c r="K467" s="33"/>
      <c r="L467" s="33"/>
      <c r="M467" s="33"/>
      <c r="N467" s="33"/>
      <c r="O467" s="33"/>
      <c r="P467" s="33"/>
      <c r="Q467" s="33"/>
      <c r="R467" s="33"/>
      <c r="S467" s="33"/>
      <c r="T467" s="33"/>
      <c r="U467" s="33"/>
      <c r="V467" s="33"/>
      <c r="W467" s="33"/>
      <c r="X467" s="33"/>
      <c r="Y467" s="33"/>
      <c r="Z467" s="33"/>
      <c r="AA467" s="33"/>
      <c r="AB467" s="33"/>
      <c r="AC467" s="33"/>
      <c r="AD467" s="33"/>
      <c r="AE467" s="33"/>
      <c r="AF467" s="33"/>
      <c r="AG467" s="33"/>
      <c r="AH467" s="33"/>
      <c r="AI467" s="33"/>
      <c r="AJ467" s="33"/>
      <c r="AK467" s="33"/>
      <c r="AL467" s="33"/>
    </row>
    <row r="468" spans="2:38" ht="15.75">
      <c r="B468" s="33"/>
      <c r="C468" s="33"/>
      <c r="D468" s="33"/>
      <c r="E468" s="33"/>
      <c r="F468" s="33"/>
      <c r="G468" s="33"/>
      <c r="H468" s="33"/>
      <c r="I468" s="33"/>
      <c r="J468" s="33"/>
      <c r="K468" s="33"/>
      <c r="L468" s="33"/>
      <c r="M468" s="33"/>
      <c r="N468" s="33"/>
      <c r="O468" s="33"/>
      <c r="P468" s="33"/>
      <c r="Q468" s="33"/>
      <c r="R468" s="33"/>
      <c r="S468" s="33"/>
      <c r="T468" s="33"/>
      <c r="U468" s="33"/>
      <c r="V468" s="33"/>
      <c r="W468" s="33"/>
      <c r="X468" s="33"/>
      <c r="Y468" s="33"/>
      <c r="Z468" s="33"/>
      <c r="AA468" s="33"/>
      <c r="AB468" s="33"/>
      <c r="AC468" s="33"/>
      <c r="AD468" s="33"/>
      <c r="AE468" s="33"/>
      <c r="AF468" s="33"/>
      <c r="AG468" s="33"/>
      <c r="AH468" s="33"/>
      <c r="AI468" s="33"/>
      <c r="AJ468" s="33"/>
      <c r="AK468" s="33"/>
      <c r="AL468" s="33"/>
    </row>
    <row r="469" spans="2:38" ht="15.75">
      <c r="B469" s="33"/>
      <c r="C469" s="33"/>
      <c r="D469" s="33"/>
      <c r="E469" s="33"/>
      <c r="F469" s="33"/>
      <c r="G469" s="33"/>
      <c r="H469" s="33"/>
      <c r="I469" s="33"/>
      <c r="J469" s="33"/>
      <c r="K469" s="33"/>
      <c r="L469" s="33"/>
      <c r="M469" s="33"/>
      <c r="N469" s="33"/>
      <c r="O469" s="33"/>
      <c r="P469" s="33"/>
      <c r="Q469" s="33"/>
      <c r="R469" s="33"/>
      <c r="S469" s="33"/>
      <c r="T469" s="33"/>
      <c r="U469" s="33"/>
      <c r="V469" s="33"/>
      <c r="W469" s="33"/>
      <c r="X469" s="33"/>
      <c r="Y469" s="33"/>
      <c r="Z469" s="33"/>
      <c r="AA469" s="33"/>
      <c r="AB469" s="33"/>
      <c r="AC469" s="33"/>
      <c r="AD469" s="33"/>
      <c r="AE469" s="33"/>
      <c r="AF469" s="33"/>
      <c r="AG469" s="33"/>
      <c r="AH469" s="33"/>
      <c r="AI469" s="33"/>
      <c r="AJ469" s="33"/>
      <c r="AK469" s="33"/>
      <c r="AL469" s="33"/>
    </row>
    <row r="470" spans="2:38" ht="15.75">
      <c r="B470" s="33"/>
      <c r="C470" s="33"/>
      <c r="D470" s="33"/>
      <c r="E470" s="33"/>
      <c r="F470" s="33"/>
      <c r="G470" s="33"/>
      <c r="H470" s="33"/>
      <c r="I470" s="33"/>
      <c r="J470" s="33"/>
      <c r="K470" s="33"/>
      <c r="L470" s="33"/>
      <c r="M470" s="33"/>
      <c r="N470" s="33"/>
      <c r="O470" s="33"/>
      <c r="P470" s="33"/>
      <c r="Q470" s="33"/>
      <c r="R470" s="33"/>
      <c r="S470" s="33"/>
      <c r="T470" s="33"/>
      <c r="U470" s="33"/>
      <c r="V470" s="33"/>
      <c r="W470" s="33"/>
      <c r="X470" s="33"/>
      <c r="Y470" s="33"/>
      <c r="Z470" s="33"/>
      <c r="AA470" s="33"/>
      <c r="AB470" s="33"/>
      <c r="AC470" s="33"/>
      <c r="AD470" s="33"/>
      <c r="AE470" s="33"/>
      <c r="AF470" s="33"/>
      <c r="AG470" s="33"/>
      <c r="AH470" s="33"/>
      <c r="AI470" s="33"/>
      <c r="AJ470" s="33"/>
      <c r="AK470" s="33"/>
      <c r="AL470" s="33"/>
    </row>
    <row r="471" spans="2:38" ht="15.75">
      <c r="B471" s="33"/>
      <c r="C471" s="33"/>
      <c r="D471" s="33"/>
      <c r="E471" s="33"/>
      <c r="F471" s="33"/>
      <c r="G471" s="33"/>
      <c r="H471" s="33"/>
      <c r="I471" s="33"/>
      <c r="J471" s="33"/>
      <c r="K471" s="33"/>
      <c r="L471" s="33"/>
      <c r="M471" s="33"/>
      <c r="N471" s="33"/>
      <c r="O471" s="33"/>
      <c r="P471" s="33"/>
      <c r="Q471" s="33"/>
      <c r="R471" s="33"/>
      <c r="S471" s="33"/>
      <c r="T471" s="33"/>
      <c r="U471" s="33"/>
      <c r="V471" s="33"/>
      <c r="W471" s="33"/>
      <c r="X471" s="33"/>
      <c r="Y471" s="33"/>
      <c r="Z471" s="33"/>
      <c r="AA471" s="33"/>
      <c r="AB471" s="33"/>
      <c r="AC471" s="33"/>
      <c r="AD471" s="33"/>
      <c r="AE471" s="33"/>
      <c r="AF471" s="33"/>
      <c r="AG471" s="33"/>
      <c r="AH471" s="33"/>
      <c r="AI471" s="33"/>
      <c r="AJ471" s="33"/>
      <c r="AK471" s="33"/>
      <c r="AL471" s="33"/>
    </row>
    <row r="472" spans="2:38" ht="15.75">
      <c r="B472" s="33"/>
      <c r="C472" s="33"/>
      <c r="D472" s="33"/>
      <c r="E472" s="33"/>
      <c r="F472" s="33"/>
      <c r="G472" s="33"/>
      <c r="H472" s="33"/>
      <c r="I472" s="33"/>
      <c r="J472" s="33"/>
      <c r="K472" s="33"/>
      <c r="L472" s="33"/>
      <c r="M472" s="33"/>
      <c r="N472" s="33"/>
      <c r="O472" s="33"/>
      <c r="P472" s="33"/>
      <c r="Q472" s="33"/>
      <c r="R472" s="33"/>
      <c r="S472" s="33"/>
      <c r="T472" s="33"/>
      <c r="U472" s="33"/>
      <c r="V472" s="33"/>
      <c r="W472" s="33"/>
      <c r="X472" s="33"/>
      <c r="Y472" s="33"/>
      <c r="Z472" s="33"/>
      <c r="AA472" s="33"/>
      <c r="AB472" s="33"/>
      <c r="AC472" s="33"/>
      <c r="AD472" s="33"/>
      <c r="AE472" s="33"/>
      <c r="AF472" s="33"/>
      <c r="AG472" s="33"/>
      <c r="AH472" s="33"/>
      <c r="AI472" s="33"/>
      <c r="AJ472" s="33"/>
      <c r="AK472" s="33"/>
      <c r="AL472" s="33"/>
    </row>
    <row r="473" spans="2:38" ht="15.75">
      <c r="B473" s="33"/>
      <c r="C473" s="33"/>
      <c r="D473" s="33"/>
      <c r="E473" s="33"/>
      <c r="F473" s="33"/>
      <c r="G473" s="33"/>
      <c r="H473" s="33"/>
      <c r="I473" s="33"/>
      <c r="J473" s="33"/>
      <c r="K473" s="33"/>
      <c r="L473" s="33"/>
      <c r="M473" s="33"/>
      <c r="N473" s="33"/>
      <c r="O473" s="33"/>
      <c r="P473" s="33"/>
      <c r="Q473" s="33"/>
      <c r="R473" s="33"/>
      <c r="S473" s="33"/>
      <c r="T473" s="33"/>
      <c r="U473" s="33"/>
      <c r="V473" s="33"/>
      <c r="W473" s="33"/>
      <c r="X473" s="33"/>
      <c r="Y473" s="33"/>
      <c r="Z473" s="33"/>
      <c r="AA473" s="33"/>
      <c r="AB473" s="33"/>
      <c r="AC473" s="33"/>
      <c r="AD473" s="33"/>
      <c r="AE473" s="33"/>
      <c r="AF473" s="33"/>
      <c r="AG473" s="33"/>
      <c r="AH473" s="33"/>
      <c r="AI473" s="33"/>
      <c r="AJ473" s="33"/>
      <c r="AK473" s="33"/>
      <c r="AL473" s="33"/>
    </row>
    <row r="474" spans="2:38" ht="15.75">
      <c r="B474" s="33"/>
      <c r="C474" s="33"/>
      <c r="D474" s="33"/>
      <c r="E474" s="33"/>
      <c r="F474" s="33"/>
      <c r="G474" s="33"/>
      <c r="H474" s="33"/>
      <c r="I474" s="33"/>
      <c r="J474" s="33"/>
      <c r="K474" s="33"/>
      <c r="L474" s="33"/>
      <c r="M474" s="33"/>
      <c r="N474" s="33"/>
      <c r="O474" s="33"/>
      <c r="P474" s="33"/>
      <c r="Q474" s="33"/>
      <c r="R474" s="33"/>
      <c r="S474" s="33"/>
      <c r="T474" s="33"/>
      <c r="U474" s="33"/>
      <c r="V474" s="33"/>
      <c r="W474" s="33"/>
      <c r="X474" s="33"/>
      <c r="Y474" s="33"/>
      <c r="Z474" s="33"/>
      <c r="AA474" s="33"/>
      <c r="AB474" s="33"/>
      <c r="AC474" s="33"/>
      <c r="AD474" s="33"/>
      <c r="AE474" s="33"/>
      <c r="AF474" s="33"/>
      <c r="AG474" s="33"/>
      <c r="AH474" s="33"/>
      <c r="AI474" s="33"/>
      <c r="AJ474" s="33"/>
      <c r="AK474" s="33"/>
      <c r="AL474" s="33"/>
    </row>
    <row r="475" spans="2:38" ht="15.75">
      <c r="B475" s="33"/>
      <c r="C475" s="33"/>
      <c r="D475" s="33"/>
      <c r="E475" s="33"/>
      <c r="F475" s="33"/>
      <c r="G475" s="33"/>
      <c r="H475" s="33"/>
      <c r="I475" s="33"/>
      <c r="J475" s="33"/>
      <c r="K475" s="33"/>
      <c r="L475" s="33"/>
      <c r="M475" s="33"/>
      <c r="N475" s="33"/>
      <c r="O475" s="33"/>
      <c r="P475" s="33"/>
      <c r="Q475" s="33"/>
      <c r="R475" s="33"/>
      <c r="S475" s="33"/>
      <c r="T475" s="33"/>
      <c r="U475" s="33"/>
      <c r="V475" s="33"/>
      <c r="W475" s="33"/>
      <c r="X475" s="33"/>
      <c r="Y475" s="33"/>
      <c r="Z475" s="33"/>
      <c r="AA475" s="33"/>
      <c r="AB475" s="33"/>
      <c r="AC475" s="33"/>
      <c r="AD475" s="33"/>
      <c r="AE475" s="33"/>
      <c r="AF475" s="33"/>
      <c r="AG475" s="33"/>
      <c r="AH475" s="33"/>
      <c r="AI475" s="33"/>
      <c r="AJ475" s="33"/>
      <c r="AK475" s="33"/>
      <c r="AL475" s="33"/>
    </row>
    <row r="476" spans="2:38" ht="15.75">
      <c r="B476" s="33"/>
      <c r="C476" s="33"/>
      <c r="D476" s="33"/>
      <c r="E476" s="33"/>
      <c r="F476" s="33"/>
      <c r="G476" s="33"/>
      <c r="H476" s="33"/>
      <c r="I476" s="33"/>
      <c r="J476" s="33"/>
      <c r="K476" s="33"/>
      <c r="L476" s="33"/>
      <c r="M476" s="33"/>
      <c r="N476" s="33"/>
      <c r="O476" s="33"/>
      <c r="P476" s="33"/>
      <c r="Q476" s="33"/>
      <c r="R476" s="33"/>
      <c r="S476" s="33"/>
      <c r="T476" s="33"/>
      <c r="U476" s="33"/>
      <c r="V476" s="33"/>
      <c r="W476" s="33"/>
      <c r="X476" s="33"/>
      <c r="Y476" s="33"/>
      <c r="Z476" s="33"/>
      <c r="AA476" s="33"/>
      <c r="AB476" s="33"/>
      <c r="AC476" s="33"/>
      <c r="AD476" s="33"/>
      <c r="AE476" s="33"/>
      <c r="AF476" s="33"/>
      <c r="AG476" s="33"/>
      <c r="AH476" s="33"/>
      <c r="AI476" s="33"/>
      <c r="AJ476" s="33"/>
      <c r="AK476" s="33"/>
      <c r="AL476" s="33"/>
    </row>
    <row r="477" spans="2:38" ht="15.75">
      <c r="B477" s="33"/>
      <c r="C477" s="33"/>
      <c r="D477" s="33"/>
      <c r="E477" s="33"/>
      <c r="F477" s="33"/>
      <c r="G477" s="33"/>
      <c r="H477" s="33"/>
      <c r="I477" s="33"/>
      <c r="J477" s="33"/>
      <c r="K477" s="33"/>
      <c r="L477" s="33"/>
      <c r="M477" s="33"/>
      <c r="N477" s="33"/>
      <c r="O477" s="33"/>
      <c r="P477" s="33"/>
      <c r="Q477" s="33"/>
      <c r="R477" s="33"/>
      <c r="S477" s="33"/>
      <c r="T477" s="33"/>
      <c r="U477" s="33"/>
      <c r="V477" s="33"/>
      <c r="W477" s="33"/>
      <c r="X477" s="33"/>
      <c r="Y477" s="33"/>
      <c r="Z477" s="33"/>
      <c r="AA477" s="33"/>
      <c r="AB477" s="33"/>
      <c r="AC477" s="33"/>
      <c r="AD477" s="33"/>
      <c r="AE477" s="33"/>
      <c r="AF477" s="33"/>
      <c r="AG477" s="33"/>
      <c r="AH477" s="33"/>
      <c r="AI477" s="33"/>
      <c r="AJ477" s="33"/>
      <c r="AK477" s="33"/>
      <c r="AL477" s="33"/>
    </row>
    <row r="478" spans="2:38" ht="15.75">
      <c r="B478" s="33"/>
      <c r="C478" s="33"/>
      <c r="D478" s="33"/>
      <c r="E478" s="33"/>
      <c r="F478" s="33"/>
      <c r="G478" s="33"/>
      <c r="H478" s="33"/>
      <c r="I478" s="33"/>
      <c r="J478" s="33"/>
      <c r="K478" s="33"/>
      <c r="L478" s="33"/>
      <c r="M478" s="33"/>
      <c r="N478" s="33"/>
      <c r="O478" s="33"/>
      <c r="P478" s="33"/>
      <c r="Q478" s="33"/>
      <c r="R478" s="33"/>
      <c r="S478" s="33"/>
      <c r="T478" s="33"/>
      <c r="U478" s="33"/>
      <c r="V478" s="33"/>
      <c r="W478" s="33"/>
      <c r="X478" s="33"/>
      <c r="Y478" s="33"/>
      <c r="Z478" s="33"/>
      <c r="AA478" s="33"/>
      <c r="AB478" s="33"/>
      <c r="AC478" s="33"/>
      <c r="AD478" s="33"/>
      <c r="AE478" s="33"/>
      <c r="AF478" s="33"/>
      <c r="AG478" s="33"/>
      <c r="AH478" s="33"/>
      <c r="AI478" s="33"/>
      <c r="AJ478" s="33"/>
      <c r="AK478" s="33"/>
      <c r="AL478" s="33"/>
    </row>
    <row r="479" spans="2:38" ht="15.75">
      <c r="B479" s="33"/>
      <c r="C479" s="33"/>
      <c r="D479" s="33"/>
      <c r="E479" s="33"/>
      <c r="F479" s="33"/>
      <c r="G479" s="33"/>
      <c r="H479" s="33"/>
      <c r="I479" s="33"/>
      <c r="J479" s="33"/>
      <c r="K479" s="33"/>
      <c r="L479" s="33"/>
      <c r="M479" s="33"/>
      <c r="N479" s="33"/>
      <c r="O479" s="33"/>
      <c r="P479" s="33"/>
      <c r="Q479" s="33"/>
      <c r="R479" s="33"/>
      <c r="S479" s="33"/>
      <c r="T479" s="33"/>
      <c r="U479" s="33"/>
      <c r="V479" s="33"/>
      <c r="W479" s="33"/>
      <c r="X479" s="33"/>
      <c r="Y479" s="33"/>
      <c r="Z479" s="33"/>
      <c r="AA479" s="33"/>
      <c r="AB479" s="33"/>
      <c r="AC479" s="33"/>
      <c r="AD479" s="33"/>
      <c r="AE479" s="33"/>
      <c r="AF479" s="33"/>
      <c r="AG479" s="33"/>
      <c r="AH479" s="33"/>
      <c r="AI479" s="33"/>
      <c r="AJ479" s="33"/>
      <c r="AK479" s="33"/>
      <c r="AL479" s="33"/>
    </row>
    <row r="480" spans="2:38" ht="15.75">
      <c r="B480" s="33"/>
      <c r="C480" s="33"/>
      <c r="D480" s="33"/>
      <c r="E480" s="33"/>
      <c r="F480" s="33"/>
      <c r="G480" s="33"/>
      <c r="H480" s="33"/>
      <c r="I480" s="33"/>
      <c r="J480" s="33"/>
      <c r="K480" s="33"/>
      <c r="L480" s="33"/>
      <c r="M480" s="33"/>
      <c r="N480" s="33"/>
      <c r="O480" s="33"/>
      <c r="P480" s="33"/>
      <c r="Q480" s="33"/>
      <c r="R480" s="33"/>
      <c r="S480" s="33"/>
      <c r="T480" s="33"/>
      <c r="U480" s="33"/>
      <c r="V480" s="33"/>
      <c r="W480" s="33"/>
      <c r="X480" s="33"/>
      <c r="Y480" s="33"/>
      <c r="Z480" s="33"/>
      <c r="AA480" s="33"/>
      <c r="AB480" s="33"/>
      <c r="AC480" s="33"/>
      <c r="AD480" s="33"/>
      <c r="AE480" s="33"/>
      <c r="AF480" s="33"/>
      <c r="AG480" s="33"/>
      <c r="AH480" s="33"/>
      <c r="AI480" s="33"/>
      <c r="AJ480" s="33"/>
      <c r="AK480" s="33"/>
      <c r="AL480" s="33"/>
    </row>
    <row r="481" spans="2:38" ht="15.75">
      <c r="B481" s="33"/>
      <c r="C481" s="33"/>
      <c r="D481" s="33"/>
      <c r="E481" s="33"/>
      <c r="F481" s="33"/>
      <c r="G481" s="33"/>
      <c r="H481" s="33"/>
      <c r="I481" s="33"/>
      <c r="J481" s="33"/>
      <c r="K481" s="33"/>
      <c r="L481" s="33"/>
      <c r="M481" s="33"/>
      <c r="N481" s="33"/>
      <c r="O481" s="33"/>
      <c r="P481" s="33"/>
      <c r="Q481" s="33"/>
      <c r="R481" s="33"/>
      <c r="S481" s="33"/>
      <c r="T481" s="33"/>
      <c r="U481" s="33"/>
      <c r="V481" s="33"/>
      <c r="W481" s="33"/>
      <c r="X481" s="33"/>
      <c r="Y481" s="33"/>
      <c r="Z481" s="33"/>
      <c r="AA481" s="33"/>
      <c r="AB481" s="33"/>
      <c r="AC481" s="33"/>
      <c r="AD481" s="33"/>
      <c r="AE481" s="33"/>
      <c r="AF481" s="33"/>
      <c r="AG481" s="33"/>
      <c r="AH481" s="33"/>
      <c r="AI481" s="33"/>
      <c r="AJ481" s="33"/>
      <c r="AK481" s="33"/>
      <c r="AL481" s="33"/>
    </row>
    <row r="482" spans="2:38" ht="15.75">
      <c r="B482" s="33"/>
      <c r="C482" s="33"/>
      <c r="D482" s="33"/>
      <c r="E482" s="33"/>
      <c r="F482" s="33"/>
      <c r="G482" s="33"/>
      <c r="H482" s="33"/>
      <c r="I482" s="33"/>
      <c r="J482" s="33"/>
      <c r="K482" s="33"/>
      <c r="L482" s="33"/>
      <c r="M482" s="33"/>
      <c r="N482" s="33"/>
      <c r="O482" s="33"/>
      <c r="P482" s="33"/>
      <c r="Q482" s="33"/>
      <c r="R482" s="33"/>
      <c r="S482" s="33"/>
      <c r="T482" s="33"/>
      <c r="U482" s="33"/>
      <c r="V482" s="33"/>
      <c r="W482" s="33"/>
      <c r="X482" s="33"/>
      <c r="Y482" s="33"/>
      <c r="Z482" s="33"/>
      <c r="AA482" s="33"/>
      <c r="AB482" s="33"/>
      <c r="AC482" s="33"/>
      <c r="AD482" s="33"/>
      <c r="AE482" s="33"/>
      <c r="AF482" s="33"/>
      <c r="AG482" s="33"/>
      <c r="AH482" s="33"/>
      <c r="AI482" s="33"/>
      <c r="AJ482" s="33"/>
      <c r="AK482" s="33"/>
      <c r="AL482" s="33"/>
    </row>
    <row r="483" spans="2:38" ht="15.75">
      <c r="B483" s="33"/>
      <c r="C483" s="33"/>
      <c r="D483" s="33"/>
      <c r="E483" s="33"/>
      <c r="F483" s="33"/>
      <c r="G483" s="33"/>
      <c r="H483" s="33"/>
      <c r="I483" s="33"/>
      <c r="J483" s="33"/>
      <c r="K483" s="33"/>
      <c r="L483" s="33"/>
      <c r="M483" s="33"/>
      <c r="N483" s="33"/>
      <c r="O483" s="33"/>
      <c r="P483" s="33"/>
      <c r="Q483" s="33"/>
      <c r="R483" s="33"/>
      <c r="S483" s="33"/>
      <c r="T483" s="33"/>
      <c r="U483" s="33"/>
      <c r="V483" s="33"/>
      <c r="W483" s="33"/>
      <c r="X483" s="33"/>
      <c r="Y483" s="33"/>
      <c r="Z483" s="33"/>
      <c r="AA483" s="33"/>
      <c r="AB483" s="33"/>
      <c r="AC483" s="33"/>
      <c r="AD483" s="33"/>
      <c r="AE483" s="33"/>
      <c r="AF483" s="33"/>
      <c r="AG483" s="33"/>
      <c r="AH483" s="33"/>
      <c r="AI483" s="33"/>
      <c r="AJ483" s="33"/>
      <c r="AK483" s="33"/>
      <c r="AL483" s="33"/>
    </row>
    <row r="484" spans="2:38" ht="15.75">
      <c r="B484" s="33"/>
      <c r="C484" s="33"/>
      <c r="D484" s="33"/>
      <c r="E484" s="33"/>
      <c r="F484" s="33"/>
      <c r="G484" s="33"/>
      <c r="H484" s="33"/>
      <c r="I484" s="33"/>
      <c r="J484" s="33"/>
      <c r="K484" s="33"/>
      <c r="L484" s="33"/>
      <c r="M484" s="33"/>
      <c r="N484" s="33"/>
      <c r="O484" s="33"/>
      <c r="P484" s="33"/>
      <c r="Q484" s="33"/>
      <c r="R484" s="33"/>
      <c r="S484" s="33"/>
      <c r="T484" s="33"/>
      <c r="U484" s="33"/>
      <c r="V484" s="33"/>
      <c r="W484" s="33"/>
      <c r="X484" s="33"/>
      <c r="Y484" s="33"/>
      <c r="Z484" s="33"/>
      <c r="AA484" s="33"/>
      <c r="AB484" s="33"/>
      <c r="AC484" s="33"/>
      <c r="AD484" s="33"/>
      <c r="AE484" s="33"/>
      <c r="AF484" s="33"/>
      <c r="AG484" s="33"/>
      <c r="AH484" s="33"/>
      <c r="AI484" s="33"/>
      <c r="AJ484" s="33"/>
      <c r="AK484" s="33"/>
      <c r="AL484" s="33"/>
    </row>
    <row r="485" spans="2:38" ht="15.75">
      <c r="B485" s="33"/>
      <c r="C485" s="33"/>
      <c r="D485" s="33"/>
      <c r="E485" s="33"/>
      <c r="F485" s="33"/>
      <c r="G485" s="33"/>
      <c r="H485" s="33"/>
      <c r="I485" s="33"/>
      <c r="J485" s="33"/>
      <c r="K485" s="33"/>
      <c r="L485" s="33"/>
      <c r="M485" s="33"/>
      <c r="N485" s="33"/>
      <c r="O485" s="33"/>
      <c r="P485" s="33"/>
      <c r="Q485" s="33"/>
      <c r="R485" s="33"/>
      <c r="S485" s="33"/>
      <c r="T485" s="33"/>
      <c r="U485" s="33"/>
      <c r="V485" s="33"/>
      <c r="W485" s="33"/>
      <c r="X485" s="33"/>
      <c r="Y485" s="33"/>
      <c r="Z485" s="33"/>
      <c r="AA485" s="33"/>
      <c r="AB485" s="33"/>
      <c r="AC485" s="33"/>
      <c r="AD485" s="33"/>
      <c r="AE485" s="33"/>
      <c r="AF485" s="33"/>
      <c r="AG485" s="33"/>
      <c r="AH485" s="33"/>
      <c r="AI485" s="33"/>
      <c r="AJ485" s="33"/>
      <c r="AK485" s="33"/>
      <c r="AL485" s="33"/>
    </row>
    <row r="486" spans="2:38" ht="15.75">
      <c r="B486" s="33"/>
      <c r="C486" s="33"/>
      <c r="D486" s="33"/>
      <c r="E486" s="33"/>
      <c r="F486" s="33"/>
      <c r="G486" s="33"/>
      <c r="H486" s="33"/>
      <c r="I486" s="33"/>
      <c r="J486" s="33"/>
      <c r="K486" s="33"/>
      <c r="L486" s="33"/>
      <c r="M486" s="33"/>
      <c r="N486" s="33"/>
      <c r="O486" s="33"/>
      <c r="P486" s="33"/>
      <c r="Q486" s="33"/>
      <c r="R486" s="33"/>
      <c r="S486" s="33"/>
      <c r="T486" s="33"/>
      <c r="U486" s="33"/>
      <c r="V486" s="33"/>
      <c r="W486" s="33"/>
      <c r="X486" s="33"/>
      <c r="Y486" s="33"/>
      <c r="Z486" s="33"/>
      <c r="AA486" s="33"/>
      <c r="AB486" s="33"/>
      <c r="AC486" s="33"/>
      <c r="AD486" s="33"/>
      <c r="AE486" s="33"/>
      <c r="AF486" s="33"/>
      <c r="AG486" s="33"/>
      <c r="AH486" s="33"/>
      <c r="AI486" s="33"/>
      <c r="AJ486" s="33"/>
      <c r="AK486" s="33"/>
      <c r="AL486" s="33"/>
    </row>
    <row r="487" spans="2:38" ht="15.75">
      <c r="B487" s="33"/>
      <c r="C487" s="33"/>
      <c r="D487" s="33"/>
      <c r="E487" s="33"/>
      <c r="F487" s="33"/>
      <c r="G487" s="33"/>
      <c r="H487" s="33"/>
      <c r="I487" s="33"/>
      <c r="J487" s="33"/>
      <c r="K487" s="33"/>
      <c r="L487" s="33"/>
      <c r="M487" s="33"/>
      <c r="N487" s="33"/>
      <c r="O487" s="33"/>
      <c r="P487" s="33"/>
      <c r="Q487" s="33"/>
      <c r="R487" s="33"/>
      <c r="S487" s="33"/>
      <c r="T487" s="33"/>
      <c r="U487" s="33"/>
      <c r="V487" s="33"/>
      <c r="W487" s="33"/>
      <c r="X487" s="33"/>
      <c r="Y487" s="33"/>
      <c r="Z487" s="33"/>
      <c r="AA487" s="33"/>
      <c r="AB487" s="33"/>
      <c r="AC487" s="33"/>
      <c r="AD487" s="33"/>
      <c r="AE487" s="33"/>
      <c r="AF487" s="33"/>
      <c r="AG487" s="33"/>
      <c r="AH487" s="33"/>
      <c r="AI487" s="33"/>
      <c r="AJ487" s="33"/>
      <c r="AK487" s="33"/>
      <c r="AL487" s="33"/>
    </row>
    <row r="488" spans="2:38" ht="15.75">
      <c r="B488" s="33"/>
      <c r="C488" s="33"/>
      <c r="D488" s="33"/>
      <c r="E488" s="33"/>
      <c r="F488" s="33"/>
      <c r="G488" s="33"/>
      <c r="H488" s="33"/>
      <c r="I488" s="33"/>
      <c r="J488" s="33"/>
      <c r="K488" s="33"/>
      <c r="L488" s="33"/>
      <c r="M488" s="33"/>
      <c r="N488" s="33"/>
      <c r="O488" s="33"/>
      <c r="P488" s="33"/>
      <c r="Q488" s="33"/>
      <c r="R488" s="33"/>
      <c r="S488" s="33"/>
      <c r="T488" s="33"/>
      <c r="U488" s="33"/>
      <c r="V488" s="33"/>
      <c r="W488" s="33"/>
      <c r="X488" s="33"/>
      <c r="Y488" s="33"/>
      <c r="Z488" s="33"/>
      <c r="AA488" s="33"/>
      <c r="AB488" s="33"/>
      <c r="AC488" s="33"/>
      <c r="AD488" s="33"/>
      <c r="AE488" s="33"/>
      <c r="AF488" s="33"/>
      <c r="AG488" s="33"/>
      <c r="AH488" s="33"/>
      <c r="AI488" s="33"/>
      <c r="AJ488" s="33"/>
      <c r="AK488" s="33"/>
      <c r="AL488" s="33"/>
    </row>
    <row r="489" spans="2:38" ht="15.75">
      <c r="B489" s="33"/>
      <c r="C489" s="33"/>
      <c r="D489" s="33"/>
      <c r="E489" s="33"/>
      <c r="F489" s="33"/>
      <c r="G489" s="33"/>
      <c r="H489" s="33"/>
      <c r="I489" s="33"/>
      <c r="J489" s="33"/>
      <c r="K489" s="33"/>
      <c r="L489" s="33"/>
      <c r="M489" s="33"/>
      <c r="N489" s="33"/>
      <c r="O489" s="33"/>
      <c r="P489" s="33"/>
      <c r="Q489" s="33"/>
      <c r="R489" s="33"/>
      <c r="S489" s="33"/>
      <c r="T489" s="33"/>
      <c r="U489" s="33"/>
      <c r="V489" s="33"/>
      <c r="W489" s="33"/>
      <c r="X489" s="33"/>
      <c r="Y489" s="33"/>
      <c r="Z489" s="33"/>
      <c r="AA489" s="33"/>
      <c r="AB489" s="33"/>
      <c r="AC489" s="33"/>
      <c r="AD489" s="33"/>
      <c r="AE489" s="33"/>
      <c r="AF489" s="33"/>
      <c r="AG489" s="33"/>
      <c r="AH489" s="33"/>
      <c r="AI489" s="33"/>
      <c r="AJ489" s="33"/>
      <c r="AK489" s="33"/>
      <c r="AL489" s="33"/>
    </row>
    <row r="490" spans="2:38" ht="15.75">
      <c r="B490" s="33"/>
      <c r="C490" s="33"/>
      <c r="D490" s="33"/>
      <c r="E490" s="33"/>
      <c r="F490" s="33"/>
      <c r="G490" s="33"/>
      <c r="H490" s="33"/>
      <c r="I490" s="33"/>
      <c r="J490" s="33"/>
      <c r="K490" s="33"/>
      <c r="L490" s="33"/>
      <c r="M490" s="33"/>
      <c r="N490" s="33"/>
      <c r="O490" s="33"/>
      <c r="P490" s="33"/>
      <c r="Q490" s="33"/>
      <c r="R490" s="33"/>
      <c r="S490" s="33"/>
      <c r="T490" s="33"/>
      <c r="U490" s="33"/>
      <c r="V490" s="33"/>
      <c r="W490" s="33"/>
      <c r="X490" s="33"/>
      <c r="Y490" s="33"/>
      <c r="Z490" s="33"/>
      <c r="AA490" s="33"/>
      <c r="AB490" s="33"/>
      <c r="AC490" s="33"/>
      <c r="AD490" s="33"/>
      <c r="AE490" s="33"/>
      <c r="AF490" s="33"/>
      <c r="AG490" s="33"/>
      <c r="AH490" s="33"/>
      <c r="AI490" s="33"/>
      <c r="AJ490" s="33"/>
      <c r="AK490" s="33"/>
      <c r="AL490" s="33"/>
    </row>
    <row r="491" spans="2:38" ht="15.75">
      <c r="B491" s="33"/>
      <c r="C491" s="33"/>
      <c r="D491" s="33"/>
      <c r="E491" s="33"/>
      <c r="F491" s="33"/>
      <c r="G491" s="33"/>
      <c r="H491" s="33"/>
      <c r="I491" s="33"/>
      <c r="J491" s="33"/>
      <c r="K491" s="33"/>
      <c r="L491" s="33"/>
      <c r="M491" s="33"/>
      <c r="N491" s="33"/>
      <c r="O491" s="33"/>
      <c r="P491" s="33"/>
      <c r="Q491" s="33"/>
      <c r="R491" s="33"/>
      <c r="S491" s="33"/>
      <c r="T491" s="33"/>
      <c r="U491" s="33"/>
      <c r="V491" s="33"/>
      <c r="W491" s="33"/>
      <c r="X491" s="33"/>
      <c r="Y491" s="33"/>
      <c r="Z491" s="33"/>
      <c r="AA491" s="33"/>
      <c r="AB491" s="33"/>
      <c r="AC491" s="33"/>
      <c r="AD491" s="33"/>
      <c r="AE491" s="33"/>
      <c r="AF491" s="33"/>
      <c r="AG491" s="33"/>
      <c r="AH491" s="33"/>
      <c r="AI491" s="33"/>
      <c r="AJ491" s="33"/>
      <c r="AK491" s="33"/>
      <c r="AL491" s="33"/>
    </row>
    <row r="492" spans="2:38" ht="15.75">
      <c r="B492" s="33"/>
      <c r="C492" s="33"/>
      <c r="D492" s="33"/>
      <c r="E492" s="33"/>
      <c r="F492" s="33"/>
      <c r="G492" s="33"/>
      <c r="H492" s="33"/>
      <c r="I492" s="33"/>
      <c r="J492" s="33"/>
      <c r="K492" s="33"/>
      <c r="L492" s="33"/>
      <c r="M492" s="33"/>
      <c r="N492" s="33"/>
      <c r="O492" s="33"/>
      <c r="P492" s="33"/>
      <c r="Q492" s="33"/>
      <c r="R492" s="33"/>
      <c r="S492" s="33"/>
      <c r="T492" s="33"/>
      <c r="U492" s="33"/>
      <c r="V492" s="33"/>
      <c r="W492" s="33"/>
      <c r="X492" s="33"/>
      <c r="Y492" s="33"/>
      <c r="Z492" s="33"/>
      <c r="AA492" s="33"/>
      <c r="AB492" s="33"/>
      <c r="AC492" s="33"/>
      <c r="AD492" s="33"/>
      <c r="AE492" s="33"/>
      <c r="AF492" s="33"/>
      <c r="AG492" s="33"/>
      <c r="AH492" s="33"/>
      <c r="AI492" s="33"/>
      <c r="AJ492" s="33"/>
      <c r="AK492" s="33"/>
      <c r="AL492" s="33"/>
    </row>
    <row r="493" spans="2:38" ht="15.75">
      <c r="B493" s="33"/>
      <c r="C493" s="33"/>
      <c r="D493" s="33"/>
      <c r="E493" s="33"/>
      <c r="F493" s="33"/>
      <c r="G493" s="33"/>
      <c r="H493" s="33"/>
      <c r="I493" s="33"/>
      <c r="J493" s="33"/>
      <c r="K493" s="33"/>
      <c r="L493" s="33"/>
      <c r="M493" s="33"/>
      <c r="N493" s="33"/>
      <c r="O493" s="33"/>
      <c r="P493" s="33"/>
      <c r="Q493" s="33"/>
      <c r="R493" s="33"/>
      <c r="S493" s="33"/>
      <c r="T493" s="33"/>
      <c r="U493" s="33"/>
      <c r="V493" s="33"/>
      <c r="W493" s="33"/>
      <c r="X493" s="33"/>
      <c r="Y493" s="33"/>
      <c r="Z493" s="33"/>
      <c r="AA493" s="33"/>
      <c r="AB493" s="33"/>
      <c r="AC493" s="33"/>
      <c r="AD493" s="33"/>
      <c r="AE493" s="33"/>
      <c r="AF493" s="33"/>
      <c r="AG493" s="33"/>
      <c r="AH493" s="33"/>
      <c r="AI493" s="33"/>
      <c r="AJ493" s="33"/>
      <c r="AK493" s="33"/>
      <c r="AL493" s="33"/>
    </row>
    <row r="494" spans="2:38" ht="15.75">
      <c r="B494" s="33"/>
      <c r="C494" s="33"/>
      <c r="D494" s="33"/>
      <c r="E494" s="33"/>
      <c r="F494" s="33"/>
      <c r="G494" s="33"/>
      <c r="H494" s="33"/>
      <c r="I494" s="33"/>
      <c r="J494" s="33"/>
      <c r="K494" s="33"/>
      <c r="L494" s="33"/>
      <c r="M494" s="33"/>
      <c r="N494" s="33"/>
      <c r="O494" s="33"/>
      <c r="P494" s="33"/>
      <c r="Q494" s="33"/>
      <c r="R494" s="33"/>
      <c r="S494" s="33"/>
      <c r="T494" s="33"/>
      <c r="U494" s="33"/>
      <c r="V494" s="33"/>
      <c r="W494" s="33"/>
      <c r="X494" s="33"/>
      <c r="Y494" s="33"/>
      <c r="Z494" s="33"/>
      <c r="AA494" s="33"/>
      <c r="AB494" s="33"/>
      <c r="AC494" s="33"/>
      <c r="AD494" s="33"/>
      <c r="AE494" s="33"/>
      <c r="AF494" s="33"/>
      <c r="AG494" s="33"/>
      <c r="AH494" s="33"/>
      <c r="AI494" s="33"/>
      <c r="AJ494" s="33"/>
      <c r="AK494" s="33"/>
      <c r="AL494" s="33"/>
    </row>
  </sheetData>
  <sheetProtection password="DE47" sheet="1" objects="1" scenarios="1" selectLockedCells="1" selectUnlockedCells="1"/>
  <mergeCells count="1">
    <mergeCell ref="B4:F4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3"/>
  <dimension ref="B2:R42"/>
  <sheetViews>
    <sheetView showGridLines="0" showRowColHeaders="0" showOutlineSymbols="0" zoomScale="125" zoomScaleNormal="125" workbookViewId="0" topLeftCell="A7">
      <pane xSplit="15" topLeftCell="P1" activePane="topRight" state="frozen"/>
      <selection pane="topLeft" activeCell="A4" sqref="A4"/>
      <selection pane="topRight" activeCell="B5" sqref="B5"/>
    </sheetView>
  </sheetViews>
  <sheetFormatPr defaultColWidth="9.140625" defaultRowHeight="12.75"/>
  <cols>
    <col min="1" max="1" width="2.140625" style="1" customWidth="1"/>
    <col min="2" max="2" width="15.57421875" style="1" customWidth="1"/>
    <col min="3" max="3" width="10.7109375" style="1" bestFit="1" customWidth="1"/>
    <col min="4" max="4" width="7.28125" style="1" bestFit="1" customWidth="1"/>
    <col min="5" max="13" width="9.140625" style="1" customWidth="1"/>
    <col min="14" max="14" width="51.7109375" style="1" customWidth="1"/>
    <col min="15" max="15" width="204.57421875" style="1" customWidth="1"/>
    <col min="16" max="16" width="10.421875" style="1" bestFit="1" customWidth="1"/>
    <col min="17" max="17" width="15.00390625" style="1" bestFit="1" customWidth="1"/>
    <col min="18" max="16384" width="9.140625" style="1" customWidth="1"/>
  </cols>
  <sheetData>
    <row r="2" spans="2:7" ht="18">
      <c r="B2" s="248" t="s">
        <v>6</v>
      </c>
      <c r="C2" s="249"/>
      <c r="D2" s="249"/>
      <c r="E2" s="249"/>
      <c r="F2" s="249"/>
      <c r="G2" s="249"/>
    </row>
    <row r="3" ht="12.75" customHeight="1"/>
    <row r="4" spans="2:16" ht="15.75">
      <c r="B4" s="3" t="s">
        <v>227</v>
      </c>
      <c r="P4" s="1">
        <v>125</v>
      </c>
    </row>
    <row r="5" ht="76.5" customHeight="1">
      <c r="B5" s="24"/>
    </row>
    <row r="6" ht="17.25">
      <c r="B6" s="3" t="s">
        <v>7</v>
      </c>
    </row>
    <row r="7" spans="2:17" ht="18.75">
      <c r="B7" s="3" t="s">
        <v>8</v>
      </c>
      <c r="Q7" s="2"/>
    </row>
    <row r="8" spans="2:17" ht="15.75">
      <c r="B8" s="4"/>
      <c r="Q8" s="2"/>
    </row>
    <row r="9" ht="19.5">
      <c r="B9" s="3" t="s">
        <v>9</v>
      </c>
    </row>
    <row r="10" spans="2:18" ht="18.75">
      <c r="B10" s="3" t="s">
        <v>92</v>
      </c>
      <c r="P10" s="27"/>
      <c r="Q10" s="27"/>
      <c r="R10" s="27"/>
    </row>
    <row r="11" spans="2:18" ht="15.75">
      <c r="B11" s="3" t="s">
        <v>93</v>
      </c>
      <c r="P11" s="27"/>
      <c r="Q11" s="27"/>
      <c r="R11" s="27"/>
    </row>
    <row r="12" spans="2:18" ht="17.25">
      <c r="B12" s="3" t="s">
        <v>226</v>
      </c>
      <c r="P12" s="27"/>
      <c r="Q12" s="27"/>
      <c r="R12" s="27"/>
    </row>
    <row r="13" spans="16:18" ht="15.75">
      <c r="P13" s="28" t="s">
        <v>11</v>
      </c>
      <c r="Q13" s="29"/>
      <c r="R13" s="27"/>
    </row>
    <row r="14" spans="2:18" ht="17.25">
      <c r="B14" s="22" t="s">
        <v>3</v>
      </c>
      <c r="C14" s="22" t="s">
        <v>0</v>
      </c>
      <c r="D14" s="69" t="s">
        <v>83</v>
      </c>
      <c r="P14" s="28" t="s">
        <v>0</v>
      </c>
      <c r="Q14" s="29" t="s">
        <v>1</v>
      </c>
      <c r="R14" s="27"/>
    </row>
    <row r="15" spans="2:18" ht="15.75">
      <c r="B15" s="14">
        <f>C15*300000000</f>
        <v>0</v>
      </c>
      <c r="C15" s="14">
        <v>0</v>
      </c>
      <c r="D15" s="70">
        <f>1/SQRT(1-C15^2)</f>
        <v>1</v>
      </c>
      <c r="P15" s="28">
        <v>0</v>
      </c>
      <c r="Q15" s="29">
        <v>1</v>
      </c>
      <c r="R15" s="27"/>
    </row>
    <row r="16" spans="2:18" ht="15.75">
      <c r="B16" s="11">
        <f aca="true" t="shared" si="0" ref="B16:B31">C16*300000000</f>
        <v>30000000</v>
      </c>
      <c r="C16" s="14">
        <v>0.1</v>
      </c>
      <c r="D16" s="70">
        <f aca="true" t="shared" si="1" ref="D16:D31">1/SQRT(1-C16^2)</f>
        <v>1.005037815259212</v>
      </c>
      <c r="P16" s="28">
        <v>1</v>
      </c>
      <c r="Q16" s="29">
        <v>1</v>
      </c>
      <c r="R16" s="27"/>
    </row>
    <row r="17" spans="2:18" ht="15.75">
      <c r="B17" s="11">
        <f t="shared" si="0"/>
        <v>60000000</v>
      </c>
      <c r="C17" s="14">
        <v>0.2</v>
      </c>
      <c r="D17" s="70">
        <f t="shared" si="1"/>
        <v>1.0206207261596576</v>
      </c>
      <c r="P17" s="28"/>
      <c r="Q17" s="29"/>
      <c r="R17" s="27"/>
    </row>
    <row r="18" spans="2:18" ht="15.75">
      <c r="B18" s="11">
        <f t="shared" si="0"/>
        <v>90000000</v>
      </c>
      <c r="C18" s="14">
        <v>0.3</v>
      </c>
      <c r="D18" s="70">
        <f t="shared" si="1"/>
        <v>1.0482848367219182</v>
      </c>
      <c r="P18" s="28"/>
      <c r="Q18" s="29"/>
      <c r="R18" s="27"/>
    </row>
    <row r="19" spans="2:18" ht="15.75">
      <c r="B19" s="11">
        <f t="shared" si="0"/>
        <v>120000000</v>
      </c>
      <c r="C19" s="14">
        <v>0.4</v>
      </c>
      <c r="D19" s="70">
        <f t="shared" si="1"/>
        <v>1.091089451179962</v>
      </c>
      <c r="P19" s="27"/>
      <c r="Q19" s="27"/>
      <c r="R19" s="27"/>
    </row>
    <row r="20" spans="2:18" ht="15.75">
      <c r="B20" s="11">
        <f t="shared" si="0"/>
        <v>150000000</v>
      </c>
      <c r="C20" s="14">
        <v>0.5</v>
      </c>
      <c r="D20" s="71">
        <f t="shared" si="1"/>
        <v>1.1547005383792517</v>
      </c>
      <c r="P20" s="28"/>
      <c r="Q20" s="29"/>
      <c r="R20" s="27"/>
    </row>
    <row r="21" spans="2:18" ht="15.75">
      <c r="B21" s="11">
        <f t="shared" si="0"/>
        <v>180000000</v>
      </c>
      <c r="C21" s="14">
        <v>0.6</v>
      </c>
      <c r="D21" s="71">
        <f t="shared" si="1"/>
        <v>1.25</v>
      </c>
      <c r="P21" s="28"/>
      <c r="Q21" s="29"/>
      <c r="R21" s="27"/>
    </row>
    <row r="22" spans="2:18" ht="15.75">
      <c r="B22" s="11">
        <f t="shared" si="0"/>
        <v>210000000</v>
      </c>
      <c r="C22" s="14">
        <v>0.7</v>
      </c>
      <c r="D22" s="71">
        <f t="shared" si="1"/>
        <v>1.4002800840280099</v>
      </c>
      <c r="P22" s="28"/>
      <c r="Q22" s="29"/>
      <c r="R22" s="27"/>
    </row>
    <row r="23" spans="2:18" ht="15.75">
      <c r="B23" s="11">
        <f t="shared" si="0"/>
        <v>240000000</v>
      </c>
      <c r="C23" s="14">
        <v>0.8</v>
      </c>
      <c r="D23" s="71">
        <f t="shared" si="1"/>
        <v>1.666666666666667</v>
      </c>
      <c r="P23" s="28"/>
      <c r="Q23" s="29"/>
      <c r="R23" s="27"/>
    </row>
    <row r="24" spans="2:18" ht="15.75">
      <c r="B24" s="11">
        <f t="shared" si="0"/>
        <v>270000000</v>
      </c>
      <c r="C24" s="14">
        <v>0.9</v>
      </c>
      <c r="D24" s="71">
        <f t="shared" si="1"/>
        <v>2.294157338705618</v>
      </c>
      <c r="P24" s="28"/>
      <c r="Q24" s="29"/>
      <c r="R24" s="27"/>
    </row>
    <row r="25" spans="2:18" ht="15.75">
      <c r="B25" s="11">
        <f t="shared" si="0"/>
        <v>285000000</v>
      </c>
      <c r="C25" s="12">
        <v>0.95</v>
      </c>
      <c r="D25" s="71">
        <f t="shared" si="1"/>
        <v>3.202563076101742</v>
      </c>
      <c r="P25" s="28"/>
      <c r="Q25" s="29"/>
      <c r="R25" s="27"/>
    </row>
    <row r="26" spans="2:18" ht="15.75">
      <c r="B26" s="11">
        <f t="shared" si="0"/>
        <v>297000000</v>
      </c>
      <c r="C26" s="12">
        <v>0.99</v>
      </c>
      <c r="D26" s="71">
        <f t="shared" si="1"/>
        <v>7.088812050083354</v>
      </c>
      <c r="P26" s="27"/>
      <c r="Q26" s="27"/>
      <c r="R26" s="27"/>
    </row>
    <row r="27" spans="2:18" ht="15.75">
      <c r="B27" s="13">
        <f t="shared" si="0"/>
        <v>299700000.00000006</v>
      </c>
      <c r="C27" s="17">
        <v>0.9990000000000001</v>
      </c>
      <c r="D27" s="71">
        <f t="shared" si="1"/>
        <v>22.366272042130614</v>
      </c>
      <c r="P27" s="28"/>
      <c r="Q27" s="29"/>
      <c r="R27" s="27"/>
    </row>
    <row r="28" spans="2:18" ht="15.75">
      <c r="B28" s="15">
        <f t="shared" si="0"/>
        <v>299969999.99999994</v>
      </c>
      <c r="C28" s="19">
        <v>0.9998999999999999</v>
      </c>
      <c r="D28" s="72">
        <f t="shared" si="1"/>
        <v>70.71244595187527</v>
      </c>
      <c r="P28" s="28"/>
      <c r="Q28" s="29"/>
      <c r="R28" s="27"/>
    </row>
    <row r="29" spans="2:18" ht="15.75">
      <c r="B29" s="16">
        <f t="shared" si="0"/>
        <v>299997000</v>
      </c>
      <c r="C29" s="21">
        <v>0.9999899999999999</v>
      </c>
      <c r="D29" s="72">
        <f t="shared" si="1"/>
        <v>223.60735676838348</v>
      </c>
      <c r="P29" s="28"/>
      <c r="Q29" s="29"/>
      <c r="R29" s="27"/>
    </row>
    <row r="30" spans="2:18" ht="15.75">
      <c r="B30" s="18">
        <f t="shared" si="0"/>
        <v>299999700</v>
      </c>
      <c r="C30" s="25">
        <v>0.999999</v>
      </c>
      <c r="D30" s="72">
        <f t="shared" si="1"/>
        <v>707.1069579492319</v>
      </c>
      <c r="P30" s="28"/>
      <c r="Q30" s="29"/>
      <c r="R30" s="27"/>
    </row>
    <row r="31" spans="2:18" ht="15.75">
      <c r="B31" s="20">
        <f t="shared" si="0"/>
        <v>299999970</v>
      </c>
      <c r="C31" s="26">
        <v>0.9999998999999999</v>
      </c>
      <c r="D31" s="72">
        <f t="shared" si="1"/>
        <v>2236.068032704027</v>
      </c>
      <c r="P31" s="28"/>
      <c r="Q31" s="29"/>
      <c r="R31" s="27"/>
    </row>
    <row r="32" spans="16:18" ht="15.75">
      <c r="P32" s="28"/>
      <c r="Q32" s="29"/>
      <c r="R32" s="27"/>
    </row>
    <row r="33" spans="2:18" ht="15.75">
      <c r="B33" s="59" t="s">
        <v>216</v>
      </c>
      <c r="C33" s="5"/>
      <c r="D33" s="9"/>
      <c r="P33" s="27"/>
      <c r="Q33" s="27"/>
      <c r="R33" s="27"/>
    </row>
    <row r="34" spans="2:18" ht="15.75">
      <c r="B34" s="6"/>
      <c r="C34" s="7"/>
      <c r="D34" s="9"/>
      <c r="P34" s="28"/>
      <c r="Q34" s="29"/>
      <c r="R34" s="27"/>
    </row>
    <row r="35" spans="2:18" ht="15.75">
      <c r="B35" s="6"/>
      <c r="C35" s="5"/>
      <c r="D35" s="9"/>
      <c r="M35" s="81"/>
      <c r="P35" s="28"/>
      <c r="Q35" s="29"/>
      <c r="R35" s="27"/>
    </row>
    <row r="36" spans="2:18" ht="15.75">
      <c r="B36" s="6"/>
      <c r="C36" s="7"/>
      <c r="D36" s="8"/>
      <c r="P36" s="28"/>
      <c r="Q36" s="29"/>
      <c r="R36" s="27"/>
    </row>
    <row r="37" spans="2:18" ht="15.75">
      <c r="B37" s="6"/>
      <c r="C37" s="5"/>
      <c r="D37" s="8"/>
      <c r="P37" s="28"/>
      <c r="Q37" s="29"/>
      <c r="R37" s="27"/>
    </row>
    <row r="38" spans="2:18" ht="15.75">
      <c r="B38" s="6"/>
      <c r="C38" s="7"/>
      <c r="D38" s="8"/>
      <c r="P38" s="28"/>
      <c r="Q38" s="29"/>
      <c r="R38" s="27"/>
    </row>
    <row r="39" spans="2:18" ht="15.75">
      <c r="B39" s="6"/>
      <c r="C39" s="5"/>
      <c r="D39" s="8"/>
      <c r="P39" s="28"/>
      <c r="Q39" s="29"/>
      <c r="R39" s="27"/>
    </row>
    <row r="40" spans="2:18" ht="15.75">
      <c r="B40" s="6"/>
      <c r="C40" s="7"/>
      <c r="D40" s="8"/>
      <c r="P40" s="27"/>
      <c r="Q40" s="27"/>
      <c r="R40" s="27"/>
    </row>
    <row r="41" spans="16:18" ht="15.75">
      <c r="P41" s="28"/>
      <c r="Q41" s="29"/>
      <c r="R41" s="27"/>
    </row>
    <row r="42" spans="16:18" ht="15.75">
      <c r="P42" s="28"/>
      <c r="Q42" s="29"/>
      <c r="R42" s="27"/>
    </row>
  </sheetData>
  <sheetProtection password="DE47" sheet="1" objects="1" scenarios="1" selectLockedCells="1" selectUnlockedCells="1"/>
  <mergeCells count="1">
    <mergeCell ref="B2:G2"/>
  </mergeCells>
  <printOptions/>
  <pageMargins left="0.75" right="0.75" top="1" bottom="1" header="0.5" footer="0.5"/>
  <pageSetup horizontalDpi="300" verticalDpi="300" orientation="portrait" paperSize="9" r:id="rId4"/>
  <drawing r:id="rId3"/>
  <legacyDrawing r:id="rId2"/>
  <oleObjects>
    <oleObject progId="Equation.3" shapeId="1961408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4"/>
  <dimension ref="B2:S42"/>
  <sheetViews>
    <sheetView showRowColHeaders="0" showOutlineSymbols="0" zoomScale="125" zoomScaleNormal="125" workbookViewId="0" topLeftCell="A1">
      <pane xSplit="16" topLeftCell="IV1" activePane="topRight" state="frozen"/>
      <selection pane="topLeft" activeCell="A1" sqref="A1"/>
      <selection pane="topRight" activeCell="G4" sqref="G4"/>
    </sheetView>
  </sheetViews>
  <sheetFormatPr defaultColWidth="9.140625" defaultRowHeight="12.75"/>
  <cols>
    <col min="1" max="1" width="3.7109375" style="1" customWidth="1"/>
    <col min="2" max="2" width="15.57421875" style="1" customWidth="1"/>
    <col min="3" max="3" width="10.7109375" style="1" bestFit="1" customWidth="1"/>
    <col min="4" max="4" width="5.57421875" style="1" bestFit="1" customWidth="1"/>
    <col min="5" max="5" width="8.421875" style="1" bestFit="1" customWidth="1"/>
    <col min="6" max="15" width="9.140625" style="1" customWidth="1"/>
    <col min="16" max="16" width="255.28125" style="1" customWidth="1"/>
    <col min="17" max="18" width="21.00390625" style="1" customWidth="1"/>
    <col min="19" max="16384" width="9.140625" style="1" customWidth="1"/>
  </cols>
  <sheetData>
    <row r="2" spans="2:11" ht="18">
      <c r="B2" s="248" t="s">
        <v>12</v>
      </c>
      <c r="C2" s="249"/>
      <c r="D2" s="249"/>
      <c r="E2" s="249"/>
      <c r="F2" s="249"/>
      <c r="G2" s="249"/>
      <c r="H2" s="249"/>
      <c r="I2" s="249"/>
      <c r="J2" s="249"/>
      <c r="K2" s="249"/>
    </row>
    <row r="3" ht="11.25" customHeight="1"/>
    <row r="4" ht="15.75">
      <c r="B4" s="3" t="s">
        <v>13</v>
      </c>
    </row>
    <row r="5" ht="48" customHeight="1">
      <c r="B5" s="24"/>
    </row>
    <row r="6" ht="17.25" customHeight="1">
      <c r="B6" s="3" t="s">
        <v>223</v>
      </c>
    </row>
    <row r="7" ht="17.25">
      <c r="B7" s="3" t="s">
        <v>10</v>
      </c>
    </row>
    <row r="8" spans="2:18" ht="18.75">
      <c r="B8" s="3" t="s">
        <v>8</v>
      </c>
      <c r="R8" s="2"/>
    </row>
    <row r="9" spans="2:18" ht="15.75">
      <c r="B9" s="4"/>
      <c r="R9" s="2"/>
    </row>
    <row r="10" ht="19.5">
      <c r="B10" s="3" t="s">
        <v>14</v>
      </c>
    </row>
    <row r="11" spans="2:19" ht="18.75">
      <c r="B11" s="3" t="s">
        <v>222</v>
      </c>
      <c r="Q11" s="27"/>
      <c r="R11" s="27"/>
      <c r="S11" s="27"/>
    </row>
    <row r="12" spans="2:19" ht="17.25">
      <c r="B12" s="3" t="s">
        <v>221</v>
      </c>
      <c r="Q12" s="27"/>
      <c r="R12" s="27"/>
      <c r="S12" s="27"/>
    </row>
    <row r="13" spans="17:19" ht="15.75">
      <c r="Q13" s="28" t="s">
        <v>11</v>
      </c>
      <c r="R13" s="29"/>
      <c r="S13" s="27"/>
    </row>
    <row r="14" spans="2:19" ht="17.25">
      <c r="B14" s="23" t="s">
        <v>3</v>
      </c>
      <c r="C14" s="22" t="s">
        <v>0</v>
      </c>
      <c r="D14" s="69" t="s">
        <v>84</v>
      </c>
      <c r="Q14" s="28" t="s">
        <v>0</v>
      </c>
      <c r="R14" s="29" t="s">
        <v>2</v>
      </c>
      <c r="S14" s="27"/>
    </row>
    <row r="15" spans="2:19" ht="15.75">
      <c r="B15" s="11">
        <f aca="true" t="shared" si="0" ref="B15:B31">C15*300000000</f>
        <v>0</v>
      </c>
      <c r="C15" s="14">
        <v>0</v>
      </c>
      <c r="D15" s="71">
        <f>SQRT(1-(C15)^2)</f>
        <v>1</v>
      </c>
      <c r="E15" s="243"/>
      <c r="Q15" s="28">
        <v>0</v>
      </c>
      <c r="R15" s="29">
        <v>1</v>
      </c>
      <c r="S15" s="27"/>
    </row>
    <row r="16" spans="2:19" ht="15.75">
      <c r="B16" s="11">
        <f t="shared" si="0"/>
        <v>30000000</v>
      </c>
      <c r="C16" s="14">
        <v>0.1</v>
      </c>
      <c r="D16" s="71">
        <f aca="true" t="shared" si="1" ref="D16:D31">SQRT(1-(C16)^2)</f>
        <v>0.99498743710662</v>
      </c>
      <c r="E16" s="243"/>
      <c r="Q16" s="28">
        <v>1</v>
      </c>
      <c r="R16" s="29">
        <v>1</v>
      </c>
      <c r="S16" s="27"/>
    </row>
    <row r="17" spans="2:19" ht="15.75">
      <c r="B17" s="11">
        <f t="shared" si="0"/>
        <v>60000000</v>
      </c>
      <c r="C17" s="14">
        <v>0.2</v>
      </c>
      <c r="D17" s="71">
        <f t="shared" si="1"/>
        <v>0.9797958971132712</v>
      </c>
      <c r="E17" s="243"/>
      <c r="Q17" s="28"/>
      <c r="R17" s="29"/>
      <c r="S17" s="27"/>
    </row>
    <row r="18" spans="2:19" ht="15.75">
      <c r="B18" s="11">
        <f t="shared" si="0"/>
        <v>90000000</v>
      </c>
      <c r="C18" s="14">
        <v>0.3</v>
      </c>
      <c r="D18" s="71">
        <f t="shared" si="1"/>
        <v>0.9539392014169457</v>
      </c>
      <c r="E18" s="243"/>
      <c r="Q18" s="28"/>
      <c r="R18" s="29"/>
      <c r="S18" s="27"/>
    </row>
    <row r="19" spans="2:19" ht="15.75">
      <c r="B19" s="11">
        <f t="shared" si="0"/>
        <v>120000000</v>
      </c>
      <c r="C19" s="14">
        <v>0.4</v>
      </c>
      <c r="D19" s="71">
        <f t="shared" si="1"/>
        <v>0.916515138991168</v>
      </c>
      <c r="E19" s="243"/>
      <c r="Q19" s="27"/>
      <c r="R19" s="27"/>
      <c r="S19" s="27"/>
    </row>
    <row r="20" spans="2:19" ht="15.75">
      <c r="B20" s="11">
        <f t="shared" si="0"/>
        <v>150000000</v>
      </c>
      <c r="C20" s="14">
        <v>0.5</v>
      </c>
      <c r="D20" s="71">
        <f t="shared" si="1"/>
        <v>0.8660254037844386</v>
      </c>
      <c r="E20" s="243"/>
      <c r="Q20" s="28"/>
      <c r="R20" s="29"/>
      <c r="S20" s="27"/>
    </row>
    <row r="21" spans="2:19" ht="15.75">
      <c r="B21" s="11">
        <f t="shared" si="0"/>
        <v>180000000</v>
      </c>
      <c r="C21" s="14">
        <v>0.6</v>
      </c>
      <c r="D21" s="71">
        <f t="shared" si="1"/>
        <v>0.8</v>
      </c>
      <c r="E21" s="243"/>
      <c r="Q21" s="28"/>
      <c r="R21" s="29"/>
      <c r="S21" s="27"/>
    </row>
    <row r="22" spans="2:19" ht="15.75">
      <c r="B22" s="11">
        <f t="shared" si="0"/>
        <v>210000000</v>
      </c>
      <c r="C22" s="14">
        <v>0.7</v>
      </c>
      <c r="D22" s="71">
        <f t="shared" si="1"/>
        <v>0.714142842854285</v>
      </c>
      <c r="E22" s="243"/>
      <c r="Q22" s="28"/>
      <c r="R22" s="29"/>
      <c r="S22" s="27"/>
    </row>
    <row r="23" spans="2:19" ht="15.75">
      <c r="B23" s="11">
        <f t="shared" si="0"/>
        <v>240000000</v>
      </c>
      <c r="C23" s="14">
        <v>0.8</v>
      </c>
      <c r="D23" s="71">
        <f t="shared" si="1"/>
        <v>0.5999999999999999</v>
      </c>
      <c r="E23" s="243"/>
      <c r="Q23" s="28"/>
      <c r="R23" s="29"/>
      <c r="S23" s="27"/>
    </row>
    <row r="24" spans="2:19" ht="15.75">
      <c r="B24" s="11">
        <f t="shared" si="0"/>
        <v>270000000</v>
      </c>
      <c r="C24" s="14">
        <v>0.9</v>
      </c>
      <c r="D24" s="71">
        <f t="shared" si="1"/>
        <v>0.4358898943540673</v>
      </c>
      <c r="E24" s="243"/>
      <c r="Q24" s="28"/>
      <c r="R24" s="29"/>
      <c r="S24" s="27"/>
    </row>
    <row r="25" spans="2:19" ht="15.75">
      <c r="B25" s="11">
        <f t="shared" si="0"/>
        <v>285000000</v>
      </c>
      <c r="C25" s="12">
        <v>0.95</v>
      </c>
      <c r="D25" s="71">
        <f t="shared" si="1"/>
        <v>0.31224989991991997</v>
      </c>
      <c r="E25" s="243"/>
      <c r="Q25" s="28"/>
      <c r="R25" s="29"/>
      <c r="S25" s="27"/>
    </row>
    <row r="26" spans="2:19" ht="15.75">
      <c r="B26" s="11">
        <f t="shared" si="0"/>
        <v>297000000</v>
      </c>
      <c r="C26" s="12">
        <v>0.99</v>
      </c>
      <c r="D26" s="71">
        <f t="shared" si="1"/>
        <v>0.14106735979665894</v>
      </c>
      <c r="E26" s="243"/>
      <c r="Q26" s="27"/>
      <c r="R26" s="27"/>
      <c r="S26" s="27"/>
    </row>
    <row r="27" spans="2:19" ht="15.75">
      <c r="B27" s="13">
        <f t="shared" si="0"/>
        <v>299700000</v>
      </c>
      <c r="C27" s="17">
        <v>0.999</v>
      </c>
      <c r="D27" s="71">
        <f t="shared" si="1"/>
        <v>0.04471017781221601</v>
      </c>
      <c r="E27" s="243"/>
      <c r="Q27" s="28"/>
      <c r="R27" s="29"/>
      <c r="S27" s="27"/>
    </row>
    <row r="28" spans="2:19" ht="15.75">
      <c r="B28" s="15">
        <f t="shared" si="0"/>
        <v>299970000</v>
      </c>
      <c r="C28" s="19">
        <v>0.9999</v>
      </c>
      <c r="D28" s="71">
        <f t="shared" si="1"/>
        <v>0.014141782065918275</v>
      </c>
      <c r="E28" s="243"/>
      <c r="Q28" s="28"/>
      <c r="R28" s="29"/>
      <c r="S28" s="27"/>
    </row>
    <row r="29" spans="2:19" ht="15.75">
      <c r="B29" s="16">
        <f t="shared" si="0"/>
        <v>299997000</v>
      </c>
      <c r="C29" s="21">
        <v>0.99999</v>
      </c>
      <c r="D29" s="71">
        <f t="shared" si="1"/>
        <v>0.004472124774634615</v>
      </c>
      <c r="E29" s="243"/>
      <c r="Q29" s="28"/>
      <c r="R29" s="29"/>
      <c r="S29" s="27"/>
    </row>
    <row r="30" spans="2:19" ht="15.75">
      <c r="B30" s="18">
        <f t="shared" si="0"/>
        <v>299999700</v>
      </c>
      <c r="C30" s="25">
        <v>0.999999</v>
      </c>
      <c r="D30" s="71">
        <f t="shared" si="1"/>
        <v>0.0014142132088478148</v>
      </c>
      <c r="E30" s="243"/>
      <c r="Q30" s="28"/>
      <c r="R30" s="29"/>
      <c r="S30" s="27"/>
    </row>
    <row r="31" spans="2:19" ht="15.75">
      <c r="B31" s="20">
        <f t="shared" si="0"/>
        <v>299999970</v>
      </c>
      <c r="C31" s="26">
        <v>0.9999999</v>
      </c>
      <c r="D31" s="71">
        <f t="shared" si="1"/>
        <v>0.0004472135842108574</v>
      </c>
      <c r="E31" s="243"/>
      <c r="Q31" s="28"/>
      <c r="R31" s="29"/>
      <c r="S31" s="27"/>
    </row>
    <row r="32" spans="17:19" ht="15.75">
      <c r="Q32" s="28"/>
      <c r="R32" s="29"/>
      <c r="S32" s="27"/>
    </row>
    <row r="33" spans="2:19" ht="15.75">
      <c r="B33" s="6"/>
      <c r="C33" s="5"/>
      <c r="D33" s="5"/>
      <c r="E33" s="9"/>
      <c r="Q33" s="27"/>
      <c r="R33" s="27"/>
      <c r="S33" s="27"/>
    </row>
    <row r="34" spans="2:19" ht="15.75">
      <c r="B34" s="6"/>
      <c r="C34" s="7"/>
      <c r="D34" s="7"/>
      <c r="E34" s="9"/>
      <c r="Q34" s="28"/>
      <c r="R34" s="29"/>
      <c r="S34" s="27"/>
    </row>
    <row r="35" spans="2:19" ht="15.75">
      <c r="B35" s="6"/>
      <c r="C35" s="5"/>
      <c r="D35" s="5"/>
      <c r="E35" s="9"/>
      <c r="Q35" s="28"/>
      <c r="R35" s="29"/>
      <c r="S35" s="27"/>
    </row>
    <row r="36" spans="2:19" ht="15.75">
      <c r="B36" s="6"/>
      <c r="C36" s="7"/>
      <c r="D36" s="7"/>
      <c r="E36" s="8"/>
      <c r="Q36" s="28"/>
      <c r="R36" s="29"/>
      <c r="S36" s="27"/>
    </row>
    <row r="37" spans="2:19" ht="15.75">
      <c r="B37" s="6"/>
      <c r="C37" s="5"/>
      <c r="D37" s="5"/>
      <c r="E37" s="8"/>
      <c r="Q37" s="28"/>
      <c r="R37" s="29"/>
      <c r="S37" s="27"/>
    </row>
    <row r="38" spans="2:19" ht="15.75">
      <c r="B38" s="6"/>
      <c r="C38" s="7"/>
      <c r="D38" s="7"/>
      <c r="E38" s="8"/>
      <c r="Q38" s="28"/>
      <c r="R38" s="29"/>
      <c r="S38" s="27"/>
    </row>
    <row r="39" spans="2:19" ht="15.75">
      <c r="B39" s="6"/>
      <c r="C39" s="5"/>
      <c r="D39" s="5"/>
      <c r="E39" s="8"/>
      <c r="Q39" s="28"/>
      <c r="R39" s="29"/>
      <c r="S39" s="27"/>
    </row>
    <row r="40" spans="2:19" ht="15.75">
      <c r="B40" s="6"/>
      <c r="C40" s="7"/>
      <c r="D40" s="7"/>
      <c r="E40" s="8"/>
      <c r="Q40" s="27"/>
      <c r="R40" s="27"/>
      <c r="S40" s="27"/>
    </row>
    <row r="41" spans="17:19" ht="15.75">
      <c r="Q41" s="28"/>
      <c r="R41" s="29"/>
      <c r="S41" s="27"/>
    </row>
    <row r="42" spans="17:19" ht="15.75">
      <c r="Q42" s="28"/>
      <c r="R42" s="29"/>
      <c r="S42" s="27"/>
    </row>
  </sheetData>
  <sheetProtection password="DE47" sheet="1" objects="1" scenarios="1" selectLockedCells="1" selectUnlockedCells="1"/>
  <mergeCells count="1">
    <mergeCell ref="B2:K2"/>
  </mergeCells>
  <printOptions/>
  <pageMargins left="0.75" right="0.75" top="1" bottom="1" header="0.5" footer="0.5"/>
  <pageSetup horizontalDpi="300" verticalDpi="300" orientation="portrait" paperSize="9" r:id="rId4"/>
  <drawing r:id="rId3"/>
  <legacyDrawing r:id="rId2"/>
  <oleObjects>
    <oleObject progId="Equation.3" shapeId="1996020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5"/>
  <dimension ref="B2:S61"/>
  <sheetViews>
    <sheetView showGridLines="0" showRowColHeaders="0" showOutlineSymbols="0" zoomScale="125" zoomScaleNormal="125" workbookViewId="0" topLeftCell="A1">
      <pane xSplit="16" topLeftCell="Q1" activePane="topRight" state="frozen"/>
      <selection pane="topLeft" activeCell="A1" sqref="A1"/>
      <selection pane="topRight" activeCell="B59" sqref="B59"/>
    </sheetView>
  </sheetViews>
  <sheetFormatPr defaultColWidth="9.140625" defaultRowHeight="12.75"/>
  <cols>
    <col min="1" max="1" width="2.57421875" style="1" customWidth="1"/>
    <col min="2" max="2" width="15.57421875" style="1" customWidth="1"/>
    <col min="3" max="3" width="11.57421875" style="1" customWidth="1"/>
    <col min="4" max="5" width="8.421875" style="1" bestFit="1" customWidth="1"/>
    <col min="6" max="15" width="9.140625" style="1" customWidth="1"/>
    <col min="16" max="16" width="255.421875" style="1" customWidth="1"/>
    <col min="17" max="17" width="10.421875" style="1" bestFit="1" customWidth="1"/>
    <col min="18" max="18" width="15.140625" style="1" bestFit="1" customWidth="1"/>
    <col min="19" max="16384" width="9.140625" style="1" customWidth="1"/>
  </cols>
  <sheetData>
    <row r="2" spans="2:7" ht="18">
      <c r="B2" s="248" t="s">
        <v>15</v>
      </c>
      <c r="C2" s="249"/>
      <c r="D2" s="249"/>
      <c r="E2" s="249"/>
      <c r="F2" s="249"/>
      <c r="G2" s="249"/>
    </row>
    <row r="4" ht="15.75">
      <c r="B4" s="3" t="s">
        <v>16</v>
      </c>
    </row>
    <row r="5" ht="75.75" customHeight="1">
      <c r="B5" s="24"/>
    </row>
    <row r="6" ht="15.75">
      <c r="B6" s="3" t="s">
        <v>224</v>
      </c>
    </row>
    <row r="7" ht="17.25">
      <c r="B7" s="3" t="s">
        <v>17</v>
      </c>
    </row>
    <row r="8" spans="2:18" ht="18.75">
      <c r="B8" s="3" t="s">
        <v>8</v>
      </c>
      <c r="R8" s="2"/>
    </row>
    <row r="9" spans="2:18" ht="15.75">
      <c r="B9" s="4"/>
      <c r="R9" s="2"/>
    </row>
    <row r="10" ht="19.5">
      <c r="B10" s="3" t="s">
        <v>18</v>
      </c>
    </row>
    <row r="11" spans="2:19" ht="18.75">
      <c r="B11" s="3" t="s">
        <v>91</v>
      </c>
      <c r="Q11" s="27"/>
      <c r="R11" s="27"/>
      <c r="S11" s="27"/>
    </row>
    <row r="12" spans="2:19" ht="15.75">
      <c r="B12" s="3" t="s">
        <v>218</v>
      </c>
      <c r="Q12" s="27"/>
      <c r="R12" s="27"/>
      <c r="S12" s="27"/>
    </row>
    <row r="13" spans="2:19" ht="17.25">
      <c r="B13" s="3" t="s">
        <v>86</v>
      </c>
      <c r="Q13" s="27"/>
      <c r="R13" s="27"/>
      <c r="S13" s="27"/>
    </row>
    <row r="14" spans="17:19" ht="15.75">
      <c r="Q14" s="28" t="s">
        <v>11</v>
      </c>
      <c r="R14" s="29"/>
      <c r="S14" s="27"/>
    </row>
    <row r="15" spans="2:19" ht="17.25">
      <c r="B15" s="23" t="s">
        <v>3</v>
      </c>
      <c r="C15" s="23" t="s">
        <v>0</v>
      </c>
      <c r="D15" s="69" t="s">
        <v>85</v>
      </c>
      <c r="Q15" s="28" t="s">
        <v>0</v>
      </c>
      <c r="R15" s="29" t="s">
        <v>5</v>
      </c>
      <c r="S15" s="27"/>
    </row>
    <row r="16" spans="2:19" ht="15.75">
      <c r="B16" s="11">
        <f aca="true" t="shared" si="0" ref="B16:B32">C16*300000000</f>
        <v>0</v>
      </c>
      <c r="C16" s="14">
        <v>0</v>
      </c>
      <c r="D16" s="71">
        <f>1/SQRT(1-C16^2)</f>
        <v>1</v>
      </c>
      <c r="Q16" s="28">
        <v>0</v>
      </c>
      <c r="R16" s="29">
        <v>1</v>
      </c>
      <c r="S16" s="27"/>
    </row>
    <row r="17" spans="2:19" ht="15.75">
      <c r="B17" s="11">
        <f t="shared" si="0"/>
        <v>30000000</v>
      </c>
      <c r="C17" s="14">
        <v>0.1</v>
      </c>
      <c r="D17" s="71">
        <f aca="true" t="shared" si="1" ref="D17:D32">1/SQRT(1-C17^2)</f>
        <v>1.005037815259212</v>
      </c>
      <c r="Q17" s="28">
        <v>1</v>
      </c>
      <c r="R17" s="29">
        <v>1</v>
      </c>
      <c r="S17" s="27"/>
    </row>
    <row r="18" spans="2:19" ht="15.75">
      <c r="B18" s="11">
        <f t="shared" si="0"/>
        <v>60000000</v>
      </c>
      <c r="C18" s="14">
        <v>0.2</v>
      </c>
      <c r="D18" s="71">
        <f t="shared" si="1"/>
        <v>1.0206207261596576</v>
      </c>
      <c r="Q18" s="28"/>
      <c r="R18" s="29"/>
      <c r="S18" s="27"/>
    </row>
    <row r="19" spans="2:19" ht="15.75">
      <c r="B19" s="11">
        <f t="shared" si="0"/>
        <v>90000000</v>
      </c>
      <c r="C19" s="14">
        <v>0.3</v>
      </c>
      <c r="D19" s="71">
        <f t="shared" si="1"/>
        <v>1.0482848367219182</v>
      </c>
      <c r="Q19" s="28"/>
      <c r="R19" s="29"/>
      <c r="S19" s="27"/>
    </row>
    <row r="20" spans="2:19" ht="15.75">
      <c r="B20" s="11">
        <f t="shared" si="0"/>
        <v>120000000</v>
      </c>
      <c r="C20" s="14">
        <v>0.4</v>
      </c>
      <c r="D20" s="71">
        <f t="shared" si="1"/>
        <v>1.091089451179962</v>
      </c>
      <c r="Q20" s="27"/>
      <c r="R20" s="27"/>
      <c r="S20" s="27"/>
    </row>
    <row r="21" spans="2:19" ht="15.75">
      <c r="B21" s="11">
        <f t="shared" si="0"/>
        <v>150000000</v>
      </c>
      <c r="C21" s="14">
        <v>0.5</v>
      </c>
      <c r="D21" s="71">
        <f t="shared" si="1"/>
        <v>1.1547005383792517</v>
      </c>
      <c r="Q21" s="28"/>
      <c r="R21" s="29"/>
      <c r="S21" s="27"/>
    </row>
    <row r="22" spans="2:19" ht="15.75">
      <c r="B22" s="11">
        <f t="shared" si="0"/>
        <v>180000000</v>
      </c>
      <c r="C22" s="14">
        <v>0.6</v>
      </c>
      <c r="D22" s="71">
        <f t="shared" si="1"/>
        <v>1.25</v>
      </c>
      <c r="Q22" s="28"/>
      <c r="R22" s="29"/>
      <c r="S22" s="27"/>
    </row>
    <row r="23" spans="2:19" ht="15.75">
      <c r="B23" s="11">
        <f t="shared" si="0"/>
        <v>210000000</v>
      </c>
      <c r="C23" s="14">
        <v>0.7</v>
      </c>
      <c r="D23" s="71">
        <f t="shared" si="1"/>
        <v>1.4002800840280099</v>
      </c>
      <c r="Q23" s="28"/>
      <c r="R23" s="29"/>
      <c r="S23" s="27"/>
    </row>
    <row r="24" spans="2:19" ht="15.75">
      <c r="B24" s="11">
        <f t="shared" si="0"/>
        <v>240000000</v>
      </c>
      <c r="C24" s="14">
        <v>0.8</v>
      </c>
      <c r="D24" s="71">
        <f t="shared" si="1"/>
        <v>1.666666666666667</v>
      </c>
      <c r="Q24" s="28"/>
      <c r="R24" s="29"/>
      <c r="S24" s="27"/>
    </row>
    <row r="25" spans="2:19" ht="15.75">
      <c r="B25" s="11">
        <f t="shared" si="0"/>
        <v>270000000</v>
      </c>
      <c r="C25" s="14">
        <v>0.9</v>
      </c>
      <c r="D25" s="71">
        <f t="shared" si="1"/>
        <v>2.294157338705618</v>
      </c>
      <c r="Q25" s="28"/>
      <c r="R25" s="29"/>
      <c r="S25" s="27"/>
    </row>
    <row r="26" spans="2:19" ht="15.75">
      <c r="B26" s="11">
        <f t="shared" si="0"/>
        <v>285000000</v>
      </c>
      <c r="C26" s="12">
        <v>0.95</v>
      </c>
      <c r="D26" s="71">
        <f t="shared" si="1"/>
        <v>3.202563076101742</v>
      </c>
      <c r="Q26" s="28"/>
      <c r="R26" s="29"/>
      <c r="S26" s="27"/>
    </row>
    <row r="27" spans="2:19" ht="15.75">
      <c r="B27" s="11">
        <f t="shared" si="0"/>
        <v>297000000</v>
      </c>
      <c r="C27" s="12">
        <v>0.99</v>
      </c>
      <c r="D27" s="71">
        <f t="shared" si="1"/>
        <v>7.088812050083354</v>
      </c>
      <c r="Q27" s="27"/>
      <c r="R27" s="27"/>
      <c r="S27" s="27"/>
    </row>
    <row r="28" spans="2:19" ht="15.75">
      <c r="B28" s="13">
        <f t="shared" si="0"/>
        <v>299700000.00000006</v>
      </c>
      <c r="C28" s="17">
        <v>0.9990000000000001</v>
      </c>
      <c r="D28" s="71">
        <f t="shared" si="1"/>
        <v>22.366272042130614</v>
      </c>
      <c r="Q28" s="28"/>
      <c r="R28" s="29"/>
      <c r="S28" s="27"/>
    </row>
    <row r="29" spans="2:19" ht="15.75">
      <c r="B29" s="15">
        <f t="shared" si="0"/>
        <v>299969999.99999994</v>
      </c>
      <c r="C29" s="19">
        <v>0.9998999999999999</v>
      </c>
      <c r="D29" s="71">
        <f t="shared" si="1"/>
        <v>70.71244595187527</v>
      </c>
      <c r="Q29" s="28"/>
      <c r="R29" s="29"/>
      <c r="S29" s="27"/>
    </row>
    <row r="30" spans="2:19" ht="15.75">
      <c r="B30" s="16">
        <f t="shared" si="0"/>
        <v>299997000</v>
      </c>
      <c r="C30" s="21">
        <v>0.9999899999999999</v>
      </c>
      <c r="D30" s="71">
        <f t="shared" si="1"/>
        <v>223.60735676838348</v>
      </c>
      <c r="Q30" s="28"/>
      <c r="R30" s="29"/>
      <c r="S30" s="27"/>
    </row>
    <row r="31" spans="2:19" ht="15.75">
      <c r="B31" s="18">
        <f t="shared" si="0"/>
        <v>299999700</v>
      </c>
      <c r="C31" s="25">
        <v>0.999999</v>
      </c>
      <c r="D31" s="71">
        <f t="shared" si="1"/>
        <v>707.1069579492319</v>
      </c>
      <c r="Q31" s="28"/>
      <c r="R31" s="29"/>
      <c r="S31" s="27"/>
    </row>
    <row r="32" spans="2:19" ht="15.75">
      <c r="B32" s="20">
        <f t="shared" si="0"/>
        <v>299999970</v>
      </c>
      <c r="C32" s="26">
        <v>0.9999998999999999</v>
      </c>
      <c r="D32" s="71">
        <f t="shared" si="1"/>
        <v>2236.068032704027</v>
      </c>
      <c r="Q32" s="28"/>
      <c r="R32" s="29"/>
      <c r="S32" s="27"/>
    </row>
    <row r="33" spans="17:19" ht="15.75">
      <c r="Q33" s="28"/>
      <c r="R33" s="29"/>
      <c r="S33" s="27"/>
    </row>
    <row r="34" spans="2:19" ht="15.75">
      <c r="B34" s="24" t="s">
        <v>59</v>
      </c>
      <c r="C34" s="5"/>
      <c r="D34" s="5"/>
      <c r="E34" s="9"/>
      <c r="Q34" s="27"/>
      <c r="R34" s="27"/>
      <c r="S34" s="27"/>
    </row>
    <row r="35" spans="2:19" ht="15.75">
      <c r="B35" s="60" t="s">
        <v>56</v>
      </c>
      <c r="C35" s="7"/>
      <c r="D35" s="7"/>
      <c r="E35" s="9"/>
      <c r="Q35" s="28"/>
      <c r="R35" s="29"/>
      <c r="S35" s="27"/>
    </row>
    <row r="36" spans="2:19" ht="15.75">
      <c r="B36" s="61" t="s">
        <v>57</v>
      </c>
      <c r="C36" s="5"/>
      <c r="D36" s="5"/>
      <c r="E36" s="9"/>
      <c r="Q36" s="28"/>
      <c r="R36" s="29"/>
      <c r="S36" s="27"/>
    </row>
    <row r="37" spans="2:19" ht="15.75">
      <c r="B37" s="60" t="s">
        <v>60</v>
      </c>
      <c r="C37" s="7"/>
      <c r="D37" s="7"/>
      <c r="E37" s="8"/>
      <c r="Q37" s="28"/>
      <c r="R37" s="29"/>
      <c r="S37" s="27"/>
    </row>
    <row r="38" spans="2:19" ht="15.75">
      <c r="B38" s="60" t="s">
        <v>55</v>
      </c>
      <c r="C38" s="5"/>
      <c r="D38" s="5"/>
      <c r="E38" s="8"/>
      <c r="Q38" s="28"/>
      <c r="R38" s="29"/>
      <c r="S38" s="27"/>
    </row>
    <row r="39" spans="2:19" ht="15.75">
      <c r="B39" s="60" t="s">
        <v>71</v>
      </c>
      <c r="C39" s="7"/>
      <c r="D39" s="7"/>
      <c r="E39" s="8"/>
      <c r="Q39" s="28"/>
      <c r="R39" s="29"/>
      <c r="S39" s="27"/>
    </row>
    <row r="40" spans="2:19" ht="15.75">
      <c r="B40" s="60" t="s">
        <v>58</v>
      </c>
      <c r="C40" s="5"/>
      <c r="D40" s="5"/>
      <c r="E40" s="8"/>
      <c r="Q40" s="28"/>
      <c r="R40" s="29"/>
      <c r="S40" s="27"/>
    </row>
    <row r="41" spans="2:19" ht="15.75">
      <c r="B41" s="59" t="s">
        <v>61</v>
      </c>
      <c r="C41" s="7"/>
      <c r="D41" s="7"/>
      <c r="E41" s="8"/>
      <c r="Q41" s="27"/>
      <c r="R41" s="27"/>
      <c r="S41" s="27"/>
    </row>
    <row r="42" spans="2:19" ht="19.5">
      <c r="B42" s="62" t="s">
        <v>62</v>
      </c>
      <c r="Q42" s="28"/>
      <c r="R42" s="29"/>
      <c r="S42" s="27"/>
    </row>
    <row r="43" spans="2:19" ht="15.75">
      <c r="B43" s="63"/>
      <c r="Q43" s="28"/>
      <c r="R43" s="29"/>
      <c r="S43" s="27"/>
    </row>
    <row r="44" ht="15.75">
      <c r="B44" s="24" t="s">
        <v>76</v>
      </c>
    </row>
    <row r="45" spans="2:3" ht="18.75">
      <c r="B45" s="64" t="s">
        <v>70</v>
      </c>
      <c r="C45" s="65"/>
    </row>
    <row r="46" spans="2:3" ht="19.5">
      <c r="B46" s="66" t="s">
        <v>66</v>
      </c>
      <c r="C46" s="65"/>
    </row>
    <row r="47" spans="2:3" ht="15.75">
      <c r="B47" s="68" t="s">
        <v>217</v>
      </c>
      <c r="C47" s="65"/>
    </row>
    <row r="48" spans="2:3" ht="15.75">
      <c r="B48" s="68" t="s">
        <v>67</v>
      </c>
      <c r="C48" s="67"/>
    </row>
    <row r="49" spans="2:3" ht="18.75">
      <c r="B49" s="68" t="s">
        <v>68</v>
      </c>
      <c r="C49" s="65"/>
    </row>
    <row r="50" spans="2:3" ht="15.75">
      <c r="B50" s="68" t="s">
        <v>69</v>
      </c>
      <c r="C50" s="65"/>
    </row>
    <row r="52" ht="15.75">
      <c r="B52" s="68" t="s">
        <v>72</v>
      </c>
    </row>
    <row r="53" ht="15.75">
      <c r="B53" s="68" t="s">
        <v>73</v>
      </c>
    </row>
    <row r="54" ht="15.75">
      <c r="B54" s="68" t="s">
        <v>75</v>
      </c>
    </row>
    <row r="55" ht="15.75">
      <c r="B55" s="68"/>
    </row>
    <row r="56" ht="15.75">
      <c r="B56" s="68" t="s">
        <v>74</v>
      </c>
    </row>
    <row r="57" ht="15.75">
      <c r="B57" s="68" t="s">
        <v>77</v>
      </c>
    </row>
    <row r="59" ht="15.75">
      <c r="B59" s="24"/>
    </row>
    <row r="60" ht="15.75">
      <c r="B60" s="68"/>
    </row>
    <row r="61" ht="15.75">
      <c r="B61" s="68"/>
    </row>
  </sheetData>
  <sheetProtection password="DE47" sheet="1" objects="1" scenarios="1" selectLockedCells="1" selectUnlockedCells="1"/>
  <mergeCells count="1">
    <mergeCell ref="B2:G2"/>
  </mergeCells>
  <printOptions/>
  <pageMargins left="0.75" right="0.75" top="1" bottom="1" header="0.5" footer="0.5"/>
  <pageSetup horizontalDpi="300" verticalDpi="300" orientation="portrait" paperSize="9" r:id="rId4"/>
  <drawing r:id="rId3"/>
  <legacyDrawing r:id="rId2"/>
  <oleObjects>
    <oleObject progId="Equation.3" shapeId="1996777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1"/>
  <dimension ref="B2:AB43"/>
  <sheetViews>
    <sheetView showGridLines="0" showRowColHeaders="0" showOutlineSymbols="0" zoomScale="125" zoomScaleNormal="125" workbookViewId="0" topLeftCell="A1">
      <pane xSplit="26" topLeftCell="AA1" activePane="topRight" state="frozen"/>
      <selection pane="topLeft" activeCell="A1" sqref="A1"/>
      <selection pane="topRight" activeCell="D7" sqref="D7"/>
    </sheetView>
  </sheetViews>
  <sheetFormatPr defaultColWidth="9.140625" defaultRowHeight="12.75"/>
  <cols>
    <col min="1" max="1" width="6.00390625" style="1" customWidth="1"/>
    <col min="2" max="2" width="15.57421875" style="1" customWidth="1"/>
    <col min="3" max="3" width="11.28125" style="1" bestFit="1" customWidth="1"/>
    <col min="4" max="4" width="23.57421875" style="1" bestFit="1" customWidth="1"/>
    <col min="5" max="5" width="11.8515625" style="1" bestFit="1" customWidth="1"/>
    <col min="6" max="6" width="13.140625" style="1" bestFit="1" customWidth="1"/>
    <col min="7" max="13" width="9.140625" style="1" customWidth="1"/>
    <col min="14" max="14" width="40.140625" style="1" customWidth="1"/>
    <col min="15" max="17" width="9.140625" style="1" customWidth="1"/>
    <col min="18" max="18" width="15.00390625" style="1" bestFit="1" customWidth="1"/>
    <col min="19" max="16384" width="9.140625" style="1" customWidth="1"/>
  </cols>
  <sheetData>
    <row r="2" spans="2:6" ht="18">
      <c r="B2" s="248" t="s">
        <v>19</v>
      </c>
      <c r="C2" s="249"/>
      <c r="D2" s="249"/>
      <c r="E2" s="249"/>
      <c r="F2" s="249"/>
    </row>
    <row r="4" ht="17.25">
      <c r="B4" s="3" t="s">
        <v>20</v>
      </c>
    </row>
    <row r="5" ht="15.75">
      <c r="B5" s="3" t="s">
        <v>21</v>
      </c>
    </row>
    <row r="6" ht="64.5" customHeight="1">
      <c r="B6" s="24"/>
    </row>
    <row r="7" spans="2:18" ht="26.25" customHeight="1">
      <c r="B7" s="3" t="s">
        <v>8</v>
      </c>
      <c r="R7" s="2"/>
    </row>
    <row r="8" spans="2:18" ht="15.75">
      <c r="B8" s="4"/>
      <c r="R8" s="2"/>
    </row>
    <row r="9" ht="19.5">
      <c r="B9" s="3" t="s">
        <v>22</v>
      </c>
    </row>
    <row r="10" ht="17.25">
      <c r="B10" s="3" t="s">
        <v>23</v>
      </c>
    </row>
    <row r="11" spans="2:19" ht="17.25">
      <c r="B11" s="3" t="s">
        <v>219</v>
      </c>
      <c r="Q11" s="27"/>
      <c r="R11" s="27"/>
      <c r="S11" s="27"/>
    </row>
    <row r="12" spans="2:28" ht="17.25">
      <c r="B12" s="3" t="s">
        <v>87</v>
      </c>
      <c r="Q12" s="27"/>
      <c r="R12" s="27"/>
      <c r="S12" s="27"/>
      <c r="AB12" s="27" t="s">
        <v>26</v>
      </c>
    </row>
    <row r="13" spans="2:28" ht="15.75">
      <c r="B13" s="3" t="s">
        <v>220</v>
      </c>
      <c r="O13" s="78">
        <v>1</v>
      </c>
      <c r="AA13" s="28" t="s">
        <v>11</v>
      </c>
      <c r="AB13" s="29">
        <f>O14</f>
        <v>0.1</v>
      </c>
    </row>
    <row r="14" spans="2:28" ht="16.5" thickBot="1">
      <c r="B14" s="3"/>
      <c r="O14" s="1">
        <f>O13/10</f>
        <v>0.1</v>
      </c>
      <c r="AA14" s="28"/>
      <c r="AB14" s="29"/>
    </row>
    <row r="15" spans="2:28" ht="20.25" thickBot="1" thickTop="1">
      <c r="B15" s="74" t="s">
        <v>89</v>
      </c>
      <c r="C15" s="77" t="s">
        <v>88</v>
      </c>
      <c r="D15" s="75">
        <f>O14</f>
        <v>0.1</v>
      </c>
      <c r="AA15" s="28" t="s">
        <v>4</v>
      </c>
      <c r="AB15" s="29" t="s">
        <v>0</v>
      </c>
    </row>
    <row r="16" spans="2:28" ht="18" thickTop="1">
      <c r="B16" s="10" t="s">
        <v>24</v>
      </c>
      <c r="C16" s="76" t="s">
        <v>25</v>
      </c>
      <c r="D16" s="73" t="s">
        <v>0</v>
      </c>
      <c r="AA16" s="28">
        <v>0</v>
      </c>
      <c r="AB16" s="31">
        <f>AA16+$AB$13</f>
        <v>0.1</v>
      </c>
    </row>
    <row r="17" spans="2:28" ht="15.75">
      <c r="B17" s="11">
        <f>C17*300000000</f>
        <v>0</v>
      </c>
      <c r="C17" s="14">
        <v>0</v>
      </c>
      <c r="D17" s="30">
        <f aca="true" t="shared" si="0" ref="D17:D33">($D$15+$C17)/(1+$D$15*$C17)</f>
        <v>0.1</v>
      </c>
      <c r="AA17" s="28">
        <v>1</v>
      </c>
      <c r="AB17" s="31">
        <f>AA17+$AB$13</f>
        <v>1.1</v>
      </c>
    </row>
    <row r="18" spans="2:19" ht="15.75">
      <c r="B18" s="11">
        <f aca="true" t="shared" si="1" ref="B18:B33">C18*300000000</f>
        <v>30000000</v>
      </c>
      <c r="C18" s="14">
        <v>0.1</v>
      </c>
      <c r="D18" s="30">
        <f t="shared" si="0"/>
        <v>0.19801980198019803</v>
      </c>
      <c r="Q18" s="28"/>
      <c r="R18" s="29"/>
      <c r="S18" s="27"/>
    </row>
    <row r="19" spans="2:19" ht="15.75">
      <c r="B19" s="11">
        <f t="shared" si="1"/>
        <v>60000000</v>
      </c>
      <c r="C19" s="14">
        <v>0.2</v>
      </c>
      <c r="D19" s="30">
        <f t="shared" si="0"/>
        <v>0.2941176470588236</v>
      </c>
      <c r="Q19" s="28"/>
      <c r="R19" s="29"/>
      <c r="S19" s="27"/>
    </row>
    <row r="20" spans="2:19" ht="15.75">
      <c r="B20" s="11">
        <f t="shared" si="1"/>
        <v>90000000</v>
      </c>
      <c r="C20" s="14">
        <v>0.3</v>
      </c>
      <c r="D20" s="30">
        <f t="shared" si="0"/>
        <v>0.3883495145631068</v>
      </c>
      <c r="Q20" s="27"/>
      <c r="R20" s="27"/>
      <c r="S20" s="27"/>
    </row>
    <row r="21" spans="2:19" ht="15.75">
      <c r="B21" s="11">
        <f t="shared" si="1"/>
        <v>120000000</v>
      </c>
      <c r="C21" s="14">
        <v>0.4</v>
      </c>
      <c r="D21" s="30">
        <f t="shared" si="0"/>
        <v>0.4807692307692307</v>
      </c>
      <c r="Q21" s="28"/>
      <c r="R21" s="29"/>
      <c r="S21" s="27"/>
    </row>
    <row r="22" spans="2:19" ht="15.75">
      <c r="B22" s="11">
        <f t="shared" si="1"/>
        <v>150000000</v>
      </c>
      <c r="C22" s="14">
        <v>0.5</v>
      </c>
      <c r="D22" s="30">
        <f t="shared" si="0"/>
        <v>0.5714285714285714</v>
      </c>
      <c r="Q22" s="28"/>
      <c r="R22" s="29"/>
      <c r="S22" s="27"/>
    </row>
    <row r="23" spans="2:19" ht="15.75">
      <c r="B23" s="11">
        <f t="shared" si="1"/>
        <v>180000000</v>
      </c>
      <c r="C23" s="14">
        <v>0.6</v>
      </c>
      <c r="D23" s="30">
        <f t="shared" si="0"/>
        <v>0.660377358490566</v>
      </c>
      <c r="Q23" s="28"/>
      <c r="R23" s="29"/>
      <c r="S23" s="27"/>
    </row>
    <row r="24" spans="2:19" ht="15.75">
      <c r="B24" s="11">
        <f t="shared" si="1"/>
        <v>210000000</v>
      </c>
      <c r="C24" s="14">
        <v>0.7</v>
      </c>
      <c r="D24" s="30">
        <f t="shared" si="0"/>
        <v>0.747663551401869</v>
      </c>
      <c r="Q24" s="28"/>
      <c r="R24" s="29"/>
      <c r="S24" s="27"/>
    </row>
    <row r="25" spans="2:19" ht="15.75">
      <c r="B25" s="11">
        <f t="shared" si="1"/>
        <v>240000000</v>
      </c>
      <c r="C25" s="14">
        <v>0.8</v>
      </c>
      <c r="D25" s="30">
        <f t="shared" si="0"/>
        <v>0.8333333333333333</v>
      </c>
      <c r="Q25" s="28"/>
      <c r="R25" s="29"/>
      <c r="S25" s="27"/>
    </row>
    <row r="26" spans="2:19" ht="15.75">
      <c r="B26" s="11">
        <f t="shared" si="1"/>
        <v>270000000</v>
      </c>
      <c r="C26" s="14">
        <v>0.9</v>
      </c>
      <c r="D26" s="30">
        <f t="shared" si="0"/>
        <v>0.9174311926605504</v>
      </c>
      <c r="Q26" s="28"/>
      <c r="R26" s="29"/>
      <c r="S26" s="27"/>
    </row>
    <row r="27" spans="2:19" ht="15.75">
      <c r="B27" s="11">
        <f t="shared" si="1"/>
        <v>285000000</v>
      </c>
      <c r="C27" s="12">
        <v>0.95</v>
      </c>
      <c r="D27" s="30">
        <f t="shared" si="0"/>
        <v>0.9589041095890412</v>
      </c>
      <c r="Q27" s="27"/>
      <c r="R27" s="27"/>
      <c r="S27" s="27"/>
    </row>
    <row r="28" spans="2:19" ht="15.75">
      <c r="B28" s="11">
        <f t="shared" si="1"/>
        <v>297000000</v>
      </c>
      <c r="C28" s="12">
        <v>0.99</v>
      </c>
      <c r="D28" s="30">
        <f t="shared" si="0"/>
        <v>0.9918107370336671</v>
      </c>
      <c r="Q28" s="28"/>
      <c r="R28" s="29"/>
      <c r="S28" s="27"/>
    </row>
    <row r="29" spans="2:19" ht="15.75">
      <c r="B29" s="13">
        <f t="shared" si="1"/>
        <v>299700000.00000006</v>
      </c>
      <c r="C29" s="17">
        <v>0.9990000000000001</v>
      </c>
      <c r="D29" s="30">
        <f t="shared" si="0"/>
        <v>0.9991817437948906</v>
      </c>
      <c r="Q29" s="28"/>
      <c r="R29" s="29"/>
      <c r="S29" s="27"/>
    </row>
    <row r="30" spans="2:19" ht="15.75">
      <c r="B30" s="15">
        <f t="shared" si="1"/>
        <v>299969999.99999994</v>
      </c>
      <c r="C30" s="19">
        <v>0.9998999999999999</v>
      </c>
      <c r="D30" s="30">
        <f t="shared" si="0"/>
        <v>0.9999181810743732</v>
      </c>
      <c r="Q30" s="28"/>
      <c r="R30" s="29"/>
      <c r="S30" s="27"/>
    </row>
    <row r="31" spans="2:19" ht="15.75">
      <c r="B31" s="16">
        <f t="shared" si="1"/>
        <v>299997000</v>
      </c>
      <c r="C31" s="21">
        <v>0.9999899999999999</v>
      </c>
      <c r="D31" s="30">
        <f t="shared" si="0"/>
        <v>0.9999918181743802</v>
      </c>
      <c r="Q31" s="28"/>
      <c r="R31" s="29"/>
      <c r="S31" s="27"/>
    </row>
    <row r="32" spans="2:19" ht="15.75">
      <c r="B32" s="18">
        <f t="shared" si="1"/>
        <v>299999700</v>
      </c>
      <c r="C32" s="25">
        <v>0.999999</v>
      </c>
      <c r="D32" s="30">
        <f t="shared" si="0"/>
        <v>0.9999991818181073</v>
      </c>
      <c r="Q32" s="28"/>
      <c r="R32" s="29"/>
      <c r="S32" s="27"/>
    </row>
    <row r="33" spans="2:19" ht="15.75">
      <c r="B33" s="20">
        <f t="shared" si="1"/>
        <v>299999970</v>
      </c>
      <c r="C33" s="26">
        <v>0.9999998999999999</v>
      </c>
      <c r="D33" s="30">
        <f t="shared" si="0"/>
        <v>0.9999999181818175</v>
      </c>
      <c r="Q33" s="28"/>
      <c r="R33" s="29"/>
      <c r="S33" s="27"/>
    </row>
    <row r="34" spans="17:19" ht="15.75">
      <c r="Q34" s="27"/>
      <c r="R34" s="27"/>
      <c r="S34" s="27"/>
    </row>
    <row r="35" spans="2:19" ht="15.75">
      <c r="B35" s="6"/>
      <c r="C35" s="7"/>
      <c r="D35" s="7"/>
      <c r="E35" s="7"/>
      <c r="F35" s="7"/>
      <c r="G35" s="7"/>
      <c r="H35" s="7"/>
      <c r="Q35" s="28"/>
      <c r="R35" s="29"/>
      <c r="S35" s="27"/>
    </row>
    <row r="36" spans="2:19" ht="15.75">
      <c r="B36" s="6"/>
      <c r="C36" s="5"/>
      <c r="D36" s="5"/>
      <c r="E36" s="5"/>
      <c r="F36" s="5"/>
      <c r="G36" s="5"/>
      <c r="H36" s="5"/>
      <c r="Q36" s="28"/>
      <c r="R36" s="29"/>
      <c r="S36" s="27"/>
    </row>
    <row r="37" spans="2:19" ht="15.75">
      <c r="B37" s="6"/>
      <c r="C37" s="7"/>
      <c r="D37" s="7"/>
      <c r="E37" s="7"/>
      <c r="F37" s="7"/>
      <c r="G37" s="7"/>
      <c r="H37" s="7"/>
      <c r="Q37" s="28"/>
      <c r="R37" s="29"/>
      <c r="S37" s="27"/>
    </row>
    <row r="38" spans="2:19" ht="15.75">
      <c r="B38" s="6"/>
      <c r="C38" s="5"/>
      <c r="D38" s="5"/>
      <c r="E38" s="5"/>
      <c r="F38" s="5"/>
      <c r="G38" s="5"/>
      <c r="H38" s="5"/>
      <c r="Q38" s="28"/>
      <c r="R38" s="29"/>
      <c r="S38" s="27"/>
    </row>
    <row r="39" spans="2:19" ht="15.75">
      <c r="B39" s="6"/>
      <c r="C39" s="7"/>
      <c r="D39" s="7"/>
      <c r="E39" s="7"/>
      <c r="F39" s="7"/>
      <c r="G39" s="7"/>
      <c r="H39" s="7"/>
      <c r="Q39" s="28"/>
      <c r="R39" s="29"/>
      <c r="S39" s="27"/>
    </row>
    <row r="40" spans="2:19" ht="15.75">
      <c r="B40" s="6"/>
      <c r="C40" s="5"/>
      <c r="D40" s="5"/>
      <c r="E40" s="5"/>
      <c r="F40" s="5"/>
      <c r="G40" s="5"/>
      <c r="H40" s="5"/>
      <c r="Q40" s="28"/>
      <c r="R40" s="29"/>
      <c r="S40" s="27"/>
    </row>
    <row r="41" spans="2:19" ht="15.75">
      <c r="B41" s="6"/>
      <c r="C41" s="7"/>
      <c r="D41" s="7"/>
      <c r="E41" s="7"/>
      <c r="F41" s="7"/>
      <c r="G41" s="7"/>
      <c r="H41" s="7"/>
      <c r="Q41" s="27"/>
      <c r="R41" s="27"/>
      <c r="S41" s="27"/>
    </row>
    <row r="42" spans="17:19" ht="15.75">
      <c r="Q42" s="28"/>
      <c r="R42" s="29"/>
      <c r="S42" s="27"/>
    </row>
    <row r="43" spans="17:19" ht="15.75">
      <c r="Q43" s="28"/>
      <c r="R43" s="29"/>
      <c r="S43" s="27"/>
    </row>
  </sheetData>
  <sheetProtection password="DE47" sheet="1" objects="1" scenarios="1" selectLockedCells="1" selectUnlockedCells="1"/>
  <mergeCells count="1">
    <mergeCell ref="B2:F2"/>
  </mergeCells>
  <printOptions/>
  <pageMargins left="0.75" right="0.75" top="1" bottom="1" header="0.5" footer="0.5"/>
  <pageSetup horizontalDpi="300" verticalDpi="300" orientation="portrait" paperSize="9" r:id="rId4"/>
  <drawing r:id="rId3"/>
  <legacyDrawing r:id="rId2"/>
  <oleObjects>
    <oleObject progId="Equation.3" shapeId="1997168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6"/>
  <dimension ref="B1:AO504"/>
  <sheetViews>
    <sheetView showGridLines="0" showRowColHeaders="0" showOutlineSymbols="0" zoomScale="125" zoomScaleNormal="125" workbookViewId="0" topLeftCell="A1">
      <pane xSplit="40" topLeftCell="AO1" activePane="topRight" state="frozen"/>
      <selection pane="topLeft" activeCell="A1" sqref="A1"/>
      <selection pane="topRight" activeCell="H35" sqref="H35:K35"/>
    </sheetView>
  </sheetViews>
  <sheetFormatPr defaultColWidth="9.140625" defaultRowHeight="12.75"/>
  <cols>
    <col min="1" max="1" width="6.57421875" style="1" customWidth="1"/>
    <col min="2" max="2" width="11.140625" style="1" bestFit="1" customWidth="1"/>
    <col min="3" max="3" width="9.57421875" style="1" bestFit="1" customWidth="1"/>
    <col min="4" max="14" width="9.140625" style="1" customWidth="1"/>
    <col min="15" max="15" width="15.00390625" style="1" bestFit="1" customWidth="1"/>
    <col min="16" max="16384" width="9.140625" style="1" customWidth="1"/>
  </cols>
  <sheetData>
    <row r="1" ht="15.75">
      <c r="AO1" s="1" t="s">
        <v>90</v>
      </c>
    </row>
    <row r="2" spans="2:3" ht="18">
      <c r="B2" s="250" t="s">
        <v>49</v>
      </c>
      <c r="C2" s="249"/>
    </row>
    <row r="4" ht="15.75">
      <c r="B4" s="24" t="s">
        <v>37</v>
      </c>
    </row>
    <row r="6" spans="2:7" ht="19.5" customHeight="1">
      <c r="B6" s="58" t="s">
        <v>35</v>
      </c>
      <c r="G6" s="58" t="s">
        <v>36</v>
      </c>
    </row>
    <row r="7" spans="2:7" ht="17.25">
      <c r="B7" s="3" t="s">
        <v>50</v>
      </c>
      <c r="G7" s="3" t="s">
        <v>64</v>
      </c>
    </row>
    <row r="8" spans="2:7" ht="15.75">
      <c r="B8" s="3" t="s">
        <v>51</v>
      </c>
      <c r="G8" s="3" t="s">
        <v>65</v>
      </c>
    </row>
    <row r="9" s="3" customFormat="1" ht="17.25">
      <c r="B9" s="3" t="s">
        <v>38</v>
      </c>
    </row>
    <row r="10" s="3" customFormat="1" ht="15.75"/>
    <row r="11" ht="15.75"/>
    <row r="12" ht="15.75"/>
    <row r="13" spans="2:36" ht="15.75">
      <c r="B13" s="3"/>
      <c r="C13" s="33"/>
      <c r="D13" s="33"/>
      <c r="E13" s="33"/>
      <c r="F13" s="33"/>
      <c r="G13" s="33"/>
      <c r="H13" s="33"/>
      <c r="I13" s="33"/>
      <c r="J13" s="33"/>
      <c r="K13" s="57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</row>
    <row r="14" spans="2:36" ht="15.75">
      <c r="B14" s="32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</row>
    <row r="15" spans="2:36" ht="15.75">
      <c r="B15" s="32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4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</row>
    <row r="16" spans="2:36" ht="15.75">
      <c r="B16" s="32"/>
      <c r="C16" s="33"/>
      <c r="D16" s="33"/>
      <c r="E16" s="33"/>
      <c r="G16" s="33"/>
      <c r="H16" s="33"/>
      <c r="I16" s="33"/>
      <c r="J16" s="33"/>
      <c r="K16" s="33"/>
      <c r="L16" s="33"/>
      <c r="M16" s="33"/>
      <c r="N16" s="33"/>
      <c r="O16" s="34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</row>
    <row r="17" spans="2:36" ht="15.75">
      <c r="B17" s="32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4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</row>
    <row r="18" spans="3:36" ht="15.75"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</row>
    <row r="19" spans="2:36" ht="15.75">
      <c r="B19" s="32" t="s">
        <v>33</v>
      </c>
      <c r="C19" s="33"/>
      <c r="D19" s="33"/>
      <c r="E19" s="33"/>
      <c r="F19" s="33"/>
      <c r="G19" s="32" t="s">
        <v>40</v>
      </c>
      <c r="H19" s="33"/>
      <c r="I19" s="33"/>
      <c r="J19" s="33"/>
      <c r="K19" s="33"/>
      <c r="L19" s="33"/>
      <c r="M19" s="33"/>
      <c r="N19" s="35"/>
      <c r="O19" s="35"/>
      <c r="P19" s="35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</row>
    <row r="20" spans="2:36" ht="15.75">
      <c r="B20" s="32" t="s">
        <v>34</v>
      </c>
      <c r="C20" s="33"/>
      <c r="D20" s="33"/>
      <c r="E20" s="33"/>
      <c r="F20" s="33"/>
      <c r="G20" s="32" t="s">
        <v>42</v>
      </c>
      <c r="H20" s="33"/>
      <c r="I20" s="33"/>
      <c r="J20" s="33"/>
      <c r="K20" s="33"/>
      <c r="L20" s="33"/>
      <c r="M20" s="33"/>
      <c r="N20" s="35"/>
      <c r="O20" s="35"/>
      <c r="P20" s="35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</row>
    <row r="21" spans="2:36" ht="17.25">
      <c r="B21" s="32" t="s">
        <v>41</v>
      </c>
      <c r="C21" s="33"/>
      <c r="D21" s="33"/>
      <c r="E21" s="33"/>
      <c r="F21" s="33"/>
      <c r="G21" s="32" t="s">
        <v>39</v>
      </c>
      <c r="H21" s="33"/>
      <c r="I21" s="33"/>
      <c r="J21" s="33"/>
      <c r="K21" s="33"/>
      <c r="L21" s="33"/>
      <c r="M21" s="33"/>
      <c r="N21" s="36"/>
      <c r="O21" s="37"/>
      <c r="P21" s="35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</row>
    <row r="22" spans="2:36" ht="17.25">
      <c r="B22" s="32" t="s">
        <v>53</v>
      </c>
      <c r="C22" s="38"/>
      <c r="D22" s="33"/>
      <c r="E22" s="33"/>
      <c r="F22" s="33"/>
      <c r="G22" s="3" t="s">
        <v>63</v>
      </c>
      <c r="H22" s="33"/>
      <c r="I22" s="33"/>
      <c r="J22" s="33"/>
      <c r="K22" s="33"/>
      <c r="L22" s="33"/>
      <c r="M22" s="33"/>
      <c r="N22" s="36"/>
      <c r="O22" s="37"/>
      <c r="P22" s="35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</row>
    <row r="23" spans="2:36" ht="17.25">
      <c r="B23" s="39" t="s">
        <v>52</v>
      </c>
      <c r="C23" s="40"/>
      <c r="D23" s="33"/>
      <c r="E23" s="33"/>
      <c r="F23" s="33"/>
      <c r="G23" s="3" t="s">
        <v>44</v>
      </c>
      <c r="H23" s="33"/>
      <c r="I23" s="33"/>
      <c r="J23" s="33"/>
      <c r="K23" s="33"/>
      <c r="L23" s="33"/>
      <c r="M23" s="33"/>
      <c r="N23" s="36"/>
      <c r="O23" s="37"/>
      <c r="P23" s="35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</row>
    <row r="24" spans="2:36" ht="18.75">
      <c r="B24" s="39"/>
      <c r="C24" s="40"/>
      <c r="D24" s="33"/>
      <c r="E24" s="33"/>
      <c r="F24" s="33"/>
      <c r="G24" s="32" t="s">
        <v>54</v>
      </c>
      <c r="H24" s="33"/>
      <c r="I24" s="33"/>
      <c r="J24" s="33"/>
      <c r="K24" s="33"/>
      <c r="L24" s="33"/>
      <c r="M24" s="33"/>
      <c r="N24" s="36"/>
      <c r="O24" s="37"/>
      <c r="P24" s="35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</row>
    <row r="25" spans="2:36" ht="19.5">
      <c r="B25" s="39"/>
      <c r="C25" s="40"/>
      <c r="D25" s="33"/>
      <c r="E25" s="33"/>
      <c r="F25" s="33"/>
      <c r="G25" s="3" t="s">
        <v>45</v>
      </c>
      <c r="H25" s="33"/>
      <c r="I25" s="33"/>
      <c r="J25" s="33"/>
      <c r="K25" s="33"/>
      <c r="L25" s="33"/>
      <c r="M25" s="33"/>
      <c r="N25" s="36"/>
      <c r="O25" s="37"/>
      <c r="P25" s="35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</row>
    <row r="26" spans="2:36" ht="19.5">
      <c r="B26" s="39"/>
      <c r="C26" s="40"/>
      <c r="D26" s="33"/>
      <c r="E26" s="33"/>
      <c r="F26" s="33"/>
      <c r="G26" s="3" t="s">
        <v>130</v>
      </c>
      <c r="H26" s="33"/>
      <c r="I26" s="33"/>
      <c r="J26" s="33"/>
      <c r="K26" s="33"/>
      <c r="L26" s="33"/>
      <c r="M26" s="33"/>
      <c r="N26" s="36"/>
      <c r="O26" s="37"/>
      <c r="P26" s="35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</row>
    <row r="27" spans="2:36" ht="19.5">
      <c r="B27" s="39"/>
      <c r="C27" s="40"/>
      <c r="D27" s="33"/>
      <c r="E27" s="33"/>
      <c r="F27" s="33"/>
      <c r="G27" s="3" t="s">
        <v>131</v>
      </c>
      <c r="H27" s="33"/>
      <c r="I27" s="33"/>
      <c r="J27" s="33"/>
      <c r="K27" s="33"/>
      <c r="L27" s="33"/>
      <c r="M27" s="33"/>
      <c r="N27" s="36"/>
      <c r="O27" s="37"/>
      <c r="P27" s="35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</row>
    <row r="28" spans="2:36" ht="19.5">
      <c r="B28" s="39"/>
      <c r="C28" s="40"/>
      <c r="D28" s="33"/>
      <c r="E28" s="33"/>
      <c r="F28" s="33"/>
      <c r="G28" s="3" t="s">
        <v>132</v>
      </c>
      <c r="H28" s="33"/>
      <c r="I28" s="33"/>
      <c r="J28" s="33"/>
      <c r="K28" s="33"/>
      <c r="L28" s="33"/>
      <c r="M28" s="33"/>
      <c r="N28" s="36"/>
      <c r="O28" s="37"/>
      <c r="P28" s="35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</row>
    <row r="29" spans="2:36" ht="19.5">
      <c r="B29" s="39"/>
      <c r="C29" s="40"/>
      <c r="D29" s="33"/>
      <c r="E29" s="33"/>
      <c r="F29" s="33"/>
      <c r="G29" s="3" t="s">
        <v>133</v>
      </c>
      <c r="H29" s="33"/>
      <c r="I29" s="33"/>
      <c r="J29" s="33"/>
      <c r="K29" s="33"/>
      <c r="L29" s="33"/>
      <c r="M29" s="33"/>
      <c r="N29" s="35"/>
      <c r="O29" s="35"/>
      <c r="P29" s="35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</row>
    <row r="30" spans="2:36" ht="19.5">
      <c r="B30" s="39"/>
      <c r="C30" s="42"/>
      <c r="D30" s="33"/>
      <c r="E30" s="33"/>
      <c r="F30" s="33"/>
      <c r="G30" s="24" t="s">
        <v>43</v>
      </c>
      <c r="H30" s="33"/>
      <c r="I30" s="33"/>
      <c r="J30" s="33"/>
      <c r="K30" s="33"/>
      <c r="L30" s="33"/>
      <c r="M30" s="33"/>
      <c r="N30" s="36"/>
      <c r="O30" s="37"/>
      <c r="P30" s="35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</row>
    <row r="31" spans="2:36" ht="17.25">
      <c r="B31" s="39"/>
      <c r="C31" s="42"/>
      <c r="D31" s="33"/>
      <c r="E31" s="33"/>
      <c r="F31" s="33"/>
      <c r="G31" s="32" t="s">
        <v>46</v>
      </c>
      <c r="H31" s="33"/>
      <c r="I31" s="33"/>
      <c r="J31" s="33"/>
      <c r="K31" s="33"/>
      <c r="L31" s="33"/>
      <c r="M31" s="33"/>
      <c r="N31" s="36"/>
      <c r="O31" s="37"/>
      <c r="P31" s="35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</row>
    <row r="32" spans="2:36" ht="15.75">
      <c r="B32" s="39"/>
      <c r="C32" s="42"/>
      <c r="D32" s="33"/>
      <c r="E32" s="33"/>
      <c r="F32" s="33"/>
      <c r="G32" s="32" t="s">
        <v>194</v>
      </c>
      <c r="H32" s="33"/>
      <c r="I32" s="33"/>
      <c r="J32" s="33"/>
      <c r="K32" s="33"/>
      <c r="L32" s="33"/>
      <c r="M32" s="33"/>
      <c r="N32" s="36"/>
      <c r="O32" s="37"/>
      <c r="P32" s="35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</row>
    <row r="33" spans="2:36" ht="15.75">
      <c r="B33" s="39"/>
      <c r="C33" s="42"/>
      <c r="D33" s="33"/>
      <c r="E33" s="33"/>
      <c r="F33" s="33"/>
      <c r="G33" s="32"/>
      <c r="H33" s="33"/>
      <c r="I33" s="33"/>
      <c r="J33" s="33"/>
      <c r="K33" s="33"/>
      <c r="L33" s="33"/>
      <c r="M33" s="33"/>
      <c r="N33" s="36"/>
      <c r="O33" s="37"/>
      <c r="P33" s="35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</row>
    <row r="34" spans="2:36" ht="15.75">
      <c r="B34" s="39"/>
      <c r="C34" s="42"/>
      <c r="D34" s="33"/>
      <c r="E34" s="33"/>
      <c r="F34" s="33"/>
      <c r="H34" s="80"/>
      <c r="I34" s="33"/>
      <c r="J34" s="33"/>
      <c r="K34" s="33"/>
      <c r="L34" s="33"/>
      <c r="M34" s="33"/>
      <c r="N34" s="36"/>
      <c r="O34" s="37"/>
      <c r="P34" s="35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</row>
    <row r="35" spans="2:36" ht="15.75">
      <c r="B35" s="42" t="s">
        <v>79</v>
      </c>
      <c r="C35" s="42"/>
      <c r="D35" s="33"/>
      <c r="E35" s="33"/>
      <c r="F35" s="33"/>
      <c r="G35" s="79"/>
      <c r="H35" s="251" t="s">
        <v>78</v>
      </c>
      <c r="I35" s="252"/>
      <c r="J35" s="252"/>
      <c r="K35" s="252"/>
      <c r="L35" s="33"/>
      <c r="M35" s="33"/>
      <c r="N35" s="36"/>
      <c r="O35" s="37"/>
      <c r="P35" s="35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</row>
    <row r="36" spans="2:36" ht="15.75">
      <c r="B36" s="42" t="s">
        <v>94</v>
      </c>
      <c r="C36" s="42"/>
      <c r="D36" s="33"/>
      <c r="E36" s="33"/>
      <c r="F36" s="33"/>
      <c r="G36" s="79"/>
      <c r="H36" s="251" t="s">
        <v>49</v>
      </c>
      <c r="I36" s="252"/>
      <c r="J36" s="252"/>
      <c r="K36" s="252"/>
      <c r="L36" s="33"/>
      <c r="M36" s="33"/>
      <c r="N36" s="35"/>
      <c r="O36" s="35"/>
      <c r="P36" s="35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</row>
    <row r="37" spans="2:36" ht="15.75">
      <c r="B37" s="40" t="s">
        <v>80</v>
      </c>
      <c r="C37" s="42"/>
      <c r="D37" s="33"/>
      <c r="E37" s="33"/>
      <c r="F37" s="33"/>
      <c r="G37" s="79"/>
      <c r="H37" s="251" t="s">
        <v>81</v>
      </c>
      <c r="I37" s="252"/>
      <c r="J37" s="252"/>
      <c r="K37" s="252"/>
      <c r="L37" s="33"/>
      <c r="M37" s="33"/>
      <c r="N37" s="36"/>
      <c r="O37" s="37"/>
      <c r="P37" s="35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</row>
    <row r="38" spans="2:36" ht="15.75">
      <c r="B38" s="45"/>
      <c r="C38" s="39"/>
      <c r="D38" s="33"/>
      <c r="E38" s="33"/>
      <c r="F38" s="33"/>
      <c r="G38" s="33"/>
      <c r="H38" s="244"/>
      <c r="I38" s="244"/>
      <c r="J38" s="244"/>
      <c r="K38" s="244"/>
      <c r="L38" s="33"/>
      <c r="M38" s="33"/>
      <c r="N38" s="36"/>
      <c r="O38" s="37"/>
      <c r="P38" s="35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</row>
    <row r="39" spans="2:36" ht="15.75">
      <c r="B39" s="47"/>
      <c r="C39" s="39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6"/>
      <c r="O39" s="37"/>
      <c r="P39" s="35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</row>
    <row r="40" spans="2:36" ht="15.75">
      <c r="B40" s="49"/>
      <c r="C40" s="39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6"/>
      <c r="O40" s="37"/>
      <c r="P40" s="35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</row>
    <row r="41" spans="2:36" ht="15.75">
      <c r="B41" s="51"/>
      <c r="C41" s="39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6"/>
      <c r="O41" s="37"/>
      <c r="P41" s="35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</row>
    <row r="42" spans="2:36" ht="15.75"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6"/>
      <c r="O42" s="37"/>
      <c r="P42" s="35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</row>
    <row r="43" spans="2:36" ht="15.75">
      <c r="B43" s="53"/>
      <c r="C43" s="54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5"/>
      <c r="O43" s="35"/>
      <c r="P43" s="35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</row>
    <row r="44" spans="2:36" ht="15.75">
      <c r="B44" s="55"/>
      <c r="C44" s="54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6"/>
      <c r="O44" s="37"/>
      <c r="P44" s="35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</row>
    <row r="45" spans="2:36" ht="15.75">
      <c r="B45" s="53"/>
      <c r="C45" s="54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6"/>
      <c r="O45" s="37"/>
      <c r="P45" s="35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</row>
    <row r="46" spans="2:36" ht="15.75">
      <c r="B46" s="55"/>
      <c r="C46" s="56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6"/>
      <c r="O46" s="37"/>
      <c r="P46" s="35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</row>
    <row r="47" spans="2:36" ht="15.75">
      <c r="B47" s="53"/>
      <c r="C47" s="56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6"/>
      <c r="O47" s="37"/>
      <c r="P47" s="35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</row>
    <row r="48" spans="2:36" ht="15.75">
      <c r="B48" s="55"/>
      <c r="C48" s="56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6"/>
      <c r="O48" s="37"/>
      <c r="P48" s="35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</row>
    <row r="49" spans="2:36" ht="15.75">
      <c r="B49" s="53"/>
      <c r="C49" s="56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6"/>
      <c r="O49" s="37"/>
      <c r="P49" s="35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</row>
    <row r="50" spans="2:36" ht="15.75">
      <c r="B50" s="55"/>
      <c r="C50" s="56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5"/>
      <c r="O50" s="35"/>
      <c r="P50" s="35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</row>
    <row r="51" spans="2:36" ht="15.75"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6"/>
      <c r="O51" s="37"/>
      <c r="P51" s="35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</row>
    <row r="52" spans="2:36" ht="15.75"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6"/>
      <c r="O52" s="37"/>
      <c r="P52" s="35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</row>
    <row r="53" spans="2:36" ht="15.75"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</row>
    <row r="54" spans="2:36" ht="15.75"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</row>
    <row r="55" spans="2:36" ht="15.75"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</row>
    <row r="56" spans="2:36" ht="15.75"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</row>
    <row r="57" spans="2:36" ht="15.75"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</row>
    <row r="58" spans="2:36" ht="15.75"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</row>
    <row r="59" spans="2:36" ht="15.75"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</row>
    <row r="60" spans="2:36" ht="15.75"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</row>
    <row r="61" spans="2:36" ht="15.75"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</row>
    <row r="62" spans="2:36" ht="15.75"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</row>
    <row r="63" spans="2:36" ht="15.75"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</row>
    <row r="64" spans="2:36" ht="15.75"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</row>
    <row r="65" spans="2:36" ht="15.75"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</row>
    <row r="66" spans="2:36" ht="15.75"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</row>
    <row r="67" spans="2:36" ht="15.75"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</row>
    <row r="68" spans="2:36" ht="15.75"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</row>
    <row r="69" spans="2:36" ht="15.75"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</row>
    <row r="70" spans="2:36" ht="15.75"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</row>
    <row r="71" spans="2:36" ht="15.75"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</row>
    <row r="72" spans="2:36" ht="15.75"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</row>
    <row r="73" spans="2:36" ht="15.75"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</row>
    <row r="74" spans="2:36" ht="15.75"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</row>
    <row r="75" spans="2:36" ht="15.75"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</row>
    <row r="76" spans="2:36" ht="15.75"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</row>
    <row r="77" spans="2:36" ht="15.75"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</row>
    <row r="78" spans="2:36" ht="15.75"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</row>
    <row r="79" spans="2:36" ht="15.75"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</row>
    <row r="80" spans="2:36" ht="15.75"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</row>
    <row r="81" spans="2:36" ht="15.75"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</row>
    <row r="82" spans="2:36" ht="15.75"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</row>
    <row r="83" spans="2:36" ht="15.75"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</row>
    <row r="84" spans="2:36" ht="15.75"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</row>
    <row r="85" spans="2:36" ht="15.75"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</row>
    <row r="86" spans="2:36" ht="15.75"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</row>
    <row r="87" spans="2:36" ht="15.75"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</row>
    <row r="88" spans="2:36" ht="15.75"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</row>
    <row r="89" spans="2:36" ht="15.75"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</row>
    <row r="90" spans="2:36" ht="15.75"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</row>
    <row r="91" spans="2:36" ht="15.75"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</row>
    <row r="92" spans="2:36" ht="15.75">
      <c r="B92" s="33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</row>
    <row r="93" spans="2:36" ht="15.75"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</row>
    <row r="94" spans="2:36" ht="15.75"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</row>
    <row r="95" spans="2:36" ht="15.75">
      <c r="B95" s="33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</row>
    <row r="96" spans="2:36" ht="15.75">
      <c r="B96" s="33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</row>
    <row r="97" spans="2:36" ht="15.75"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</row>
    <row r="98" spans="2:36" ht="15.75">
      <c r="B98" s="33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</row>
    <row r="99" spans="2:36" ht="15.75">
      <c r="B99" s="33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  <c r="AH99" s="33"/>
      <c r="AI99" s="33"/>
      <c r="AJ99" s="33"/>
    </row>
    <row r="100" spans="2:36" ht="15.75">
      <c r="B100" s="33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  <c r="AH100" s="33"/>
      <c r="AI100" s="33"/>
      <c r="AJ100" s="33"/>
    </row>
    <row r="101" spans="2:36" ht="15.75">
      <c r="B101" s="33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  <c r="AH101" s="33"/>
      <c r="AI101" s="33"/>
      <c r="AJ101" s="33"/>
    </row>
    <row r="102" spans="2:36" ht="15.75">
      <c r="B102" s="33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33"/>
      <c r="AH102" s="33"/>
      <c r="AI102" s="33"/>
      <c r="AJ102" s="33"/>
    </row>
    <row r="103" spans="2:36" ht="15.75">
      <c r="B103" s="33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  <c r="AH103" s="33"/>
      <c r="AI103" s="33"/>
      <c r="AJ103" s="33"/>
    </row>
    <row r="104" spans="2:36" ht="15.75">
      <c r="B104" s="33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F104" s="33"/>
      <c r="AG104" s="33"/>
      <c r="AH104" s="33"/>
      <c r="AI104" s="33"/>
      <c r="AJ104" s="33"/>
    </row>
    <row r="105" spans="2:36" ht="15.75"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F105" s="33"/>
      <c r="AG105" s="33"/>
      <c r="AH105" s="33"/>
      <c r="AI105" s="33"/>
      <c r="AJ105" s="33"/>
    </row>
    <row r="106" spans="2:36" ht="15.75">
      <c r="B106" s="33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F106" s="33"/>
      <c r="AG106" s="33"/>
      <c r="AH106" s="33"/>
      <c r="AI106" s="33"/>
      <c r="AJ106" s="33"/>
    </row>
    <row r="107" spans="2:36" ht="15.75">
      <c r="B107" s="33"/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  <c r="AH107" s="33"/>
      <c r="AI107" s="33"/>
      <c r="AJ107" s="33"/>
    </row>
    <row r="108" spans="2:36" ht="15.75"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33"/>
      <c r="AH108" s="33"/>
      <c r="AI108" s="33"/>
      <c r="AJ108" s="33"/>
    </row>
    <row r="109" spans="2:36" ht="15.75">
      <c r="B109" s="33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  <c r="AH109" s="33"/>
      <c r="AI109" s="33"/>
      <c r="AJ109" s="33"/>
    </row>
    <row r="110" spans="2:36" ht="15.75">
      <c r="B110" s="33"/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  <c r="AG110" s="33"/>
      <c r="AH110" s="33"/>
      <c r="AI110" s="33"/>
      <c r="AJ110" s="33"/>
    </row>
    <row r="111" spans="2:36" ht="15.75">
      <c r="B111" s="33"/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  <c r="AH111" s="33"/>
      <c r="AI111" s="33"/>
      <c r="AJ111" s="33"/>
    </row>
    <row r="112" spans="2:36" ht="15.75">
      <c r="B112" s="33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  <c r="AH112" s="33"/>
      <c r="AI112" s="33"/>
      <c r="AJ112" s="33"/>
    </row>
    <row r="113" spans="2:36" ht="15.75">
      <c r="B113" s="33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F113" s="33"/>
      <c r="AG113" s="33"/>
      <c r="AH113" s="33"/>
      <c r="AI113" s="33"/>
      <c r="AJ113" s="33"/>
    </row>
    <row r="114" spans="2:36" ht="15.75">
      <c r="B114" s="33"/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F114" s="33"/>
      <c r="AG114" s="33"/>
      <c r="AH114" s="33"/>
      <c r="AI114" s="33"/>
      <c r="AJ114" s="33"/>
    </row>
    <row r="115" spans="2:36" ht="15.75">
      <c r="B115" s="33"/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F115" s="33"/>
      <c r="AG115" s="33"/>
      <c r="AH115" s="33"/>
      <c r="AI115" s="33"/>
      <c r="AJ115" s="33"/>
    </row>
    <row r="116" spans="2:36" ht="15.75">
      <c r="B116" s="33"/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F116" s="33"/>
      <c r="AG116" s="33"/>
      <c r="AH116" s="33"/>
      <c r="AI116" s="33"/>
      <c r="AJ116" s="33"/>
    </row>
    <row r="117" spans="2:36" ht="15.75">
      <c r="B117" s="33"/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F117" s="33"/>
      <c r="AG117" s="33"/>
      <c r="AH117" s="33"/>
      <c r="AI117" s="33"/>
      <c r="AJ117" s="33"/>
    </row>
    <row r="118" spans="2:36" ht="15.75">
      <c r="B118" s="33"/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F118" s="33"/>
      <c r="AG118" s="33"/>
      <c r="AH118" s="33"/>
      <c r="AI118" s="33"/>
      <c r="AJ118" s="33"/>
    </row>
    <row r="119" spans="2:36" ht="15.75">
      <c r="B119" s="33"/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F119" s="33"/>
      <c r="AG119" s="33"/>
      <c r="AH119" s="33"/>
      <c r="AI119" s="33"/>
      <c r="AJ119" s="33"/>
    </row>
    <row r="120" spans="2:36" ht="15.75">
      <c r="B120" s="33"/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F120" s="33"/>
      <c r="AG120" s="33"/>
      <c r="AH120" s="33"/>
      <c r="AI120" s="33"/>
      <c r="AJ120" s="33"/>
    </row>
    <row r="121" spans="2:36" ht="15.75">
      <c r="B121" s="33"/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F121" s="33"/>
      <c r="AG121" s="33"/>
      <c r="AH121" s="33"/>
      <c r="AI121" s="33"/>
      <c r="AJ121" s="33"/>
    </row>
    <row r="122" spans="2:36" ht="15.75">
      <c r="B122" s="33"/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F122" s="33"/>
      <c r="AG122" s="33"/>
      <c r="AH122" s="33"/>
      <c r="AI122" s="33"/>
      <c r="AJ122" s="33"/>
    </row>
    <row r="123" spans="2:36" ht="15.75">
      <c r="B123" s="33"/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F123" s="33"/>
      <c r="AG123" s="33"/>
      <c r="AH123" s="33"/>
      <c r="AI123" s="33"/>
      <c r="AJ123" s="33"/>
    </row>
    <row r="124" spans="2:36" ht="15.75">
      <c r="B124" s="33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F124" s="33"/>
      <c r="AG124" s="33"/>
      <c r="AH124" s="33"/>
      <c r="AI124" s="33"/>
      <c r="AJ124" s="33"/>
    </row>
    <row r="125" spans="2:36" ht="15.75">
      <c r="B125" s="33"/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F125" s="33"/>
      <c r="AG125" s="33"/>
      <c r="AH125" s="33"/>
      <c r="AI125" s="33"/>
      <c r="AJ125" s="33"/>
    </row>
    <row r="126" spans="2:36" ht="15.75">
      <c r="B126" s="33"/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F126" s="33"/>
      <c r="AG126" s="33"/>
      <c r="AH126" s="33"/>
      <c r="AI126" s="33"/>
      <c r="AJ126" s="33"/>
    </row>
    <row r="127" spans="2:36" ht="15.75">
      <c r="B127" s="33"/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F127" s="33"/>
      <c r="AG127" s="33"/>
      <c r="AH127" s="33"/>
      <c r="AI127" s="33"/>
      <c r="AJ127" s="33"/>
    </row>
    <row r="128" spans="2:36" ht="15.75">
      <c r="B128" s="33"/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F128" s="33"/>
      <c r="AG128" s="33"/>
      <c r="AH128" s="33"/>
      <c r="AI128" s="33"/>
      <c r="AJ128" s="33"/>
    </row>
    <row r="129" spans="2:36" ht="15.75">
      <c r="B129" s="33"/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F129" s="33"/>
      <c r="AG129" s="33"/>
      <c r="AH129" s="33"/>
      <c r="AI129" s="33"/>
      <c r="AJ129" s="33"/>
    </row>
    <row r="130" spans="2:36" ht="15.75">
      <c r="B130" s="33"/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F130" s="33"/>
      <c r="AG130" s="33"/>
      <c r="AH130" s="33"/>
      <c r="AI130" s="33"/>
      <c r="AJ130" s="33"/>
    </row>
    <row r="131" spans="2:36" ht="15.75">
      <c r="B131" s="33"/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F131" s="33"/>
      <c r="AG131" s="33"/>
      <c r="AH131" s="33"/>
      <c r="AI131" s="33"/>
      <c r="AJ131" s="33"/>
    </row>
    <row r="132" spans="2:36" ht="15.75">
      <c r="B132" s="33"/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F132" s="33"/>
      <c r="AG132" s="33"/>
      <c r="AH132" s="33"/>
      <c r="AI132" s="33"/>
      <c r="AJ132" s="33"/>
    </row>
    <row r="133" spans="2:36" ht="15.75">
      <c r="B133" s="33"/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F133" s="33"/>
      <c r="AG133" s="33"/>
      <c r="AH133" s="33"/>
      <c r="AI133" s="33"/>
      <c r="AJ133" s="33"/>
    </row>
    <row r="134" spans="2:36" ht="15.75">
      <c r="B134" s="33"/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F134" s="33"/>
      <c r="AG134" s="33"/>
      <c r="AH134" s="33"/>
      <c r="AI134" s="33"/>
      <c r="AJ134" s="33"/>
    </row>
    <row r="135" spans="2:36" ht="15.75">
      <c r="B135" s="33"/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F135" s="33"/>
      <c r="AG135" s="33"/>
      <c r="AH135" s="33"/>
      <c r="AI135" s="33"/>
      <c r="AJ135" s="33"/>
    </row>
    <row r="136" spans="2:36" ht="15.75">
      <c r="B136" s="33"/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F136" s="33"/>
      <c r="AG136" s="33"/>
      <c r="AH136" s="33"/>
      <c r="AI136" s="33"/>
      <c r="AJ136" s="33"/>
    </row>
    <row r="137" spans="2:36" ht="15.75">
      <c r="B137" s="33"/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F137" s="33"/>
      <c r="AG137" s="33"/>
      <c r="AH137" s="33"/>
      <c r="AI137" s="33"/>
      <c r="AJ137" s="33"/>
    </row>
    <row r="138" spans="2:36" ht="15.75">
      <c r="B138" s="33"/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F138" s="33"/>
      <c r="AG138" s="33"/>
      <c r="AH138" s="33"/>
      <c r="AI138" s="33"/>
      <c r="AJ138" s="33"/>
    </row>
    <row r="139" spans="2:36" ht="15.75">
      <c r="B139" s="33"/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F139" s="33"/>
      <c r="AG139" s="33"/>
      <c r="AH139" s="33"/>
      <c r="AI139" s="33"/>
      <c r="AJ139" s="33"/>
    </row>
    <row r="140" spans="2:36" ht="15.75"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F140" s="33"/>
      <c r="AG140" s="33"/>
      <c r="AH140" s="33"/>
      <c r="AI140" s="33"/>
      <c r="AJ140" s="33"/>
    </row>
    <row r="141" spans="2:36" ht="15.75">
      <c r="B141" s="33"/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F141" s="33"/>
      <c r="AG141" s="33"/>
      <c r="AH141" s="33"/>
      <c r="AI141" s="33"/>
      <c r="AJ141" s="33"/>
    </row>
    <row r="142" spans="2:36" ht="15.75">
      <c r="B142" s="33"/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F142" s="33"/>
      <c r="AG142" s="33"/>
      <c r="AH142" s="33"/>
      <c r="AI142" s="33"/>
      <c r="AJ142" s="33"/>
    </row>
    <row r="143" spans="2:36" ht="15.75">
      <c r="B143" s="33"/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F143" s="33"/>
      <c r="AG143" s="33"/>
      <c r="AH143" s="33"/>
      <c r="AI143" s="33"/>
      <c r="AJ143" s="33"/>
    </row>
    <row r="144" spans="2:36" ht="15.75"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F144" s="33"/>
      <c r="AG144" s="33"/>
      <c r="AH144" s="33"/>
      <c r="AI144" s="33"/>
      <c r="AJ144" s="33"/>
    </row>
    <row r="145" spans="2:36" ht="15.75">
      <c r="B145" s="33"/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F145" s="33"/>
      <c r="AG145" s="33"/>
      <c r="AH145" s="33"/>
      <c r="AI145" s="33"/>
      <c r="AJ145" s="33"/>
    </row>
    <row r="146" spans="2:36" ht="15.75">
      <c r="B146" s="33"/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F146" s="33"/>
      <c r="AG146" s="33"/>
      <c r="AH146" s="33"/>
      <c r="AI146" s="33"/>
      <c r="AJ146" s="33"/>
    </row>
    <row r="147" spans="2:36" ht="15.75">
      <c r="B147" s="33"/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F147" s="33"/>
      <c r="AG147" s="33"/>
      <c r="AH147" s="33"/>
      <c r="AI147" s="33"/>
      <c r="AJ147" s="33"/>
    </row>
    <row r="148" spans="2:36" ht="15.75">
      <c r="B148" s="33"/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F148" s="33"/>
      <c r="AG148" s="33"/>
      <c r="AH148" s="33"/>
      <c r="AI148" s="33"/>
      <c r="AJ148" s="33"/>
    </row>
    <row r="149" spans="2:36" ht="15.75">
      <c r="B149" s="33"/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F149" s="33"/>
      <c r="AG149" s="33"/>
      <c r="AH149" s="33"/>
      <c r="AI149" s="33"/>
      <c r="AJ149" s="33"/>
    </row>
    <row r="150" spans="2:36" ht="15.75">
      <c r="B150" s="33"/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F150" s="33"/>
      <c r="AG150" s="33"/>
      <c r="AH150" s="33"/>
      <c r="AI150" s="33"/>
      <c r="AJ150" s="33"/>
    </row>
    <row r="151" spans="2:36" ht="15.75">
      <c r="B151" s="33"/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F151" s="33"/>
      <c r="AG151" s="33"/>
      <c r="AH151" s="33"/>
      <c r="AI151" s="33"/>
      <c r="AJ151" s="33"/>
    </row>
    <row r="152" spans="2:36" ht="15.75">
      <c r="B152" s="33"/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F152" s="33"/>
      <c r="AG152" s="33"/>
      <c r="AH152" s="33"/>
      <c r="AI152" s="33"/>
      <c r="AJ152" s="33"/>
    </row>
    <row r="153" spans="2:36" ht="15.75">
      <c r="B153" s="33"/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F153" s="33"/>
      <c r="AG153" s="33"/>
      <c r="AH153" s="33"/>
      <c r="AI153" s="33"/>
      <c r="AJ153" s="33"/>
    </row>
    <row r="154" spans="2:36" ht="15.75">
      <c r="B154" s="33"/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F154" s="33"/>
      <c r="AG154" s="33"/>
      <c r="AH154" s="33"/>
      <c r="AI154" s="33"/>
      <c r="AJ154" s="33"/>
    </row>
    <row r="155" spans="2:36" ht="15.75">
      <c r="B155" s="33"/>
      <c r="C155" s="33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F155" s="33"/>
      <c r="AG155" s="33"/>
      <c r="AH155" s="33"/>
      <c r="AI155" s="33"/>
      <c r="AJ155" s="33"/>
    </row>
    <row r="156" spans="2:36" ht="15.75">
      <c r="B156" s="33"/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F156" s="33"/>
      <c r="AG156" s="33"/>
      <c r="AH156" s="33"/>
      <c r="AI156" s="33"/>
      <c r="AJ156" s="33"/>
    </row>
    <row r="157" spans="2:36" ht="15.75">
      <c r="B157" s="33"/>
      <c r="C157" s="33"/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F157" s="33"/>
      <c r="AG157" s="33"/>
      <c r="AH157" s="33"/>
      <c r="AI157" s="33"/>
      <c r="AJ157" s="33"/>
    </row>
    <row r="158" spans="2:36" ht="15.75">
      <c r="B158" s="33"/>
      <c r="C158" s="33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F158" s="33"/>
      <c r="AG158" s="33"/>
      <c r="AH158" s="33"/>
      <c r="AI158" s="33"/>
      <c r="AJ158" s="33"/>
    </row>
    <row r="159" spans="2:36" ht="15.75">
      <c r="B159" s="33"/>
      <c r="C159" s="33"/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F159" s="33"/>
      <c r="AG159" s="33"/>
      <c r="AH159" s="33"/>
      <c r="AI159" s="33"/>
      <c r="AJ159" s="33"/>
    </row>
    <row r="160" spans="2:36" ht="15.75">
      <c r="B160" s="33"/>
      <c r="C160" s="33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F160" s="33"/>
      <c r="AG160" s="33"/>
      <c r="AH160" s="33"/>
      <c r="AI160" s="33"/>
      <c r="AJ160" s="33"/>
    </row>
    <row r="161" spans="2:36" ht="15.75">
      <c r="B161" s="33"/>
      <c r="C161" s="33"/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F161" s="33"/>
      <c r="AG161" s="33"/>
      <c r="AH161" s="33"/>
      <c r="AI161" s="33"/>
      <c r="AJ161" s="33"/>
    </row>
    <row r="162" spans="2:36" ht="15.75">
      <c r="B162" s="33"/>
      <c r="C162" s="33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F162" s="33"/>
      <c r="AG162" s="33"/>
      <c r="AH162" s="33"/>
      <c r="AI162" s="33"/>
      <c r="AJ162" s="33"/>
    </row>
    <row r="163" spans="2:36" ht="15.75">
      <c r="B163" s="33"/>
      <c r="C163" s="33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F163" s="33"/>
      <c r="AG163" s="33"/>
      <c r="AH163" s="33"/>
      <c r="AI163" s="33"/>
      <c r="AJ163" s="33"/>
    </row>
    <row r="164" spans="2:36" ht="15.75">
      <c r="B164" s="33"/>
      <c r="C164" s="33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F164" s="33"/>
      <c r="AG164" s="33"/>
      <c r="AH164" s="33"/>
      <c r="AI164" s="33"/>
      <c r="AJ164" s="33"/>
    </row>
    <row r="165" spans="2:36" ht="15.75">
      <c r="B165" s="33"/>
      <c r="C165" s="33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F165" s="33"/>
      <c r="AG165" s="33"/>
      <c r="AH165" s="33"/>
      <c r="AI165" s="33"/>
      <c r="AJ165" s="33"/>
    </row>
    <row r="166" spans="2:36" ht="15.75">
      <c r="B166" s="33"/>
      <c r="C166" s="33"/>
      <c r="D166" s="33"/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F166" s="33"/>
      <c r="AG166" s="33"/>
      <c r="AH166" s="33"/>
      <c r="AI166" s="33"/>
      <c r="AJ166" s="33"/>
    </row>
    <row r="167" spans="2:36" ht="15.75">
      <c r="B167" s="33"/>
      <c r="C167" s="33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F167" s="33"/>
      <c r="AG167" s="33"/>
      <c r="AH167" s="33"/>
      <c r="AI167" s="33"/>
      <c r="AJ167" s="33"/>
    </row>
    <row r="168" spans="2:36" ht="15.75">
      <c r="B168" s="33"/>
      <c r="C168" s="33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F168" s="33"/>
      <c r="AG168" s="33"/>
      <c r="AH168" s="33"/>
      <c r="AI168" s="33"/>
      <c r="AJ168" s="33"/>
    </row>
    <row r="169" spans="2:36" ht="15.75">
      <c r="B169" s="33"/>
      <c r="C169" s="33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F169" s="33"/>
      <c r="AG169" s="33"/>
      <c r="AH169" s="33"/>
      <c r="AI169" s="33"/>
      <c r="AJ169" s="33"/>
    </row>
    <row r="170" spans="2:36" ht="15.75">
      <c r="B170" s="33"/>
      <c r="C170" s="33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F170" s="33"/>
      <c r="AG170" s="33"/>
      <c r="AH170" s="33"/>
      <c r="AI170" s="33"/>
      <c r="AJ170" s="33"/>
    </row>
    <row r="171" spans="2:36" ht="15.75">
      <c r="B171" s="33"/>
      <c r="C171" s="33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F171" s="33"/>
      <c r="AG171" s="33"/>
      <c r="AH171" s="33"/>
      <c r="AI171" s="33"/>
      <c r="AJ171" s="33"/>
    </row>
    <row r="172" spans="2:36" ht="15.75">
      <c r="B172" s="33"/>
      <c r="C172" s="33"/>
      <c r="D172" s="33"/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F172" s="33"/>
      <c r="AG172" s="33"/>
      <c r="AH172" s="33"/>
      <c r="AI172" s="33"/>
      <c r="AJ172" s="33"/>
    </row>
    <row r="173" spans="2:36" ht="15.75">
      <c r="B173" s="33"/>
      <c r="C173" s="33"/>
      <c r="D173" s="33"/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F173" s="33"/>
      <c r="AG173" s="33"/>
      <c r="AH173" s="33"/>
      <c r="AI173" s="33"/>
      <c r="AJ173" s="33"/>
    </row>
    <row r="174" spans="2:36" ht="15.75">
      <c r="B174" s="33"/>
      <c r="C174" s="33"/>
      <c r="D174" s="33"/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F174" s="33"/>
      <c r="AG174" s="33"/>
      <c r="AH174" s="33"/>
      <c r="AI174" s="33"/>
      <c r="AJ174" s="33"/>
    </row>
    <row r="175" spans="2:36" ht="15.75">
      <c r="B175" s="33"/>
      <c r="C175" s="33"/>
      <c r="D175" s="33"/>
      <c r="E175" s="33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F175" s="33"/>
      <c r="AG175" s="33"/>
      <c r="AH175" s="33"/>
      <c r="AI175" s="33"/>
      <c r="AJ175" s="33"/>
    </row>
    <row r="176" spans="2:36" ht="15.75">
      <c r="B176" s="33"/>
      <c r="C176" s="33"/>
      <c r="D176" s="33"/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F176" s="33"/>
      <c r="AG176" s="33"/>
      <c r="AH176" s="33"/>
      <c r="AI176" s="33"/>
      <c r="AJ176" s="33"/>
    </row>
    <row r="177" spans="2:36" ht="15.75">
      <c r="B177" s="33"/>
      <c r="C177" s="33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F177" s="33"/>
      <c r="AG177" s="33"/>
      <c r="AH177" s="33"/>
      <c r="AI177" s="33"/>
      <c r="AJ177" s="33"/>
    </row>
    <row r="178" spans="2:36" ht="15.75">
      <c r="B178" s="33"/>
      <c r="C178" s="33"/>
      <c r="D178" s="33"/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F178" s="33"/>
      <c r="AG178" s="33"/>
      <c r="AH178" s="33"/>
      <c r="AI178" s="33"/>
      <c r="AJ178" s="33"/>
    </row>
    <row r="179" spans="2:36" ht="15.75">
      <c r="B179" s="33"/>
      <c r="C179" s="33"/>
      <c r="D179" s="33"/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F179" s="33"/>
      <c r="AG179" s="33"/>
      <c r="AH179" s="33"/>
      <c r="AI179" s="33"/>
      <c r="AJ179" s="33"/>
    </row>
    <row r="180" spans="2:36" ht="15.75">
      <c r="B180" s="33"/>
      <c r="C180" s="33"/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F180" s="33"/>
      <c r="AG180" s="33"/>
      <c r="AH180" s="33"/>
      <c r="AI180" s="33"/>
      <c r="AJ180" s="33"/>
    </row>
    <row r="181" spans="2:36" ht="15.75">
      <c r="B181" s="33"/>
      <c r="C181" s="33"/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F181" s="33"/>
      <c r="AG181" s="33"/>
      <c r="AH181" s="33"/>
      <c r="AI181" s="33"/>
      <c r="AJ181" s="33"/>
    </row>
    <row r="182" spans="2:36" ht="15.75">
      <c r="B182" s="33"/>
      <c r="C182" s="33"/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F182" s="33"/>
      <c r="AG182" s="33"/>
      <c r="AH182" s="33"/>
      <c r="AI182" s="33"/>
      <c r="AJ182" s="33"/>
    </row>
    <row r="183" spans="2:36" ht="15.75">
      <c r="B183" s="33"/>
      <c r="C183" s="33"/>
      <c r="D183" s="33"/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F183" s="33"/>
      <c r="AG183" s="33"/>
      <c r="AH183" s="33"/>
      <c r="AI183" s="33"/>
      <c r="AJ183" s="33"/>
    </row>
    <row r="184" spans="2:36" ht="15.75">
      <c r="B184" s="33"/>
      <c r="C184" s="33"/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F184" s="33"/>
      <c r="AG184" s="33"/>
      <c r="AH184" s="33"/>
      <c r="AI184" s="33"/>
      <c r="AJ184" s="33"/>
    </row>
    <row r="185" spans="2:36" ht="15.75">
      <c r="B185" s="33"/>
      <c r="C185" s="33"/>
      <c r="D185" s="33"/>
      <c r="E185" s="33"/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F185" s="33"/>
      <c r="AG185" s="33"/>
      <c r="AH185" s="33"/>
      <c r="AI185" s="33"/>
      <c r="AJ185" s="33"/>
    </row>
    <row r="186" spans="2:36" ht="15.75">
      <c r="B186" s="33"/>
      <c r="C186" s="33"/>
      <c r="D186" s="33"/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F186" s="33"/>
      <c r="AG186" s="33"/>
      <c r="AH186" s="33"/>
      <c r="AI186" s="33"/>
      <c r="AJ186" s="33"/>
    </row>
    <row r="187" spans="2:36" ht="15.75">
      <c r="B187" s="33"/>
      <c r="C187" s="33"/>
      <c r="D187" s="33"/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F187" s="33"/>
      <c r="AG187" s="33"/>
      <c r="AH187" s="33"/>
      <c r="AI187" s="33"/>
      <c r="AJ187" s="33"/>
    </row>
    <row r="188" spans="2:36" ht="15.75">
      <c r="B188" s="33"/>
      <c r="C188" s="33"/>
      <c r="D188" s="33"/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F188" s="33"/>
      <c r="AG188" s="33"/>
      <c r="AH188" s="33"/>
      <c r="AI188" s="33"/>
      <c r="AJ188" s="33"/>
    </row>
    <row r="189" spans="2:36" ht="15.75">
      <c r="B189" s="33"/>
      <c r="C189" s="33"/>
      <c r="D189" s="33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F189" s="33"/>
      <c r="AG189" s="33"/>
      <c r="AH189" s="33"/>
      <c r="AI189" s="33"/>
      <c r="AJ189" s="33"/>
    </row>
    <row r="190" spans="2:36" ht="15.75">
      <c r="B190" s="33"/>
      <c r="C190" s="33"/>
      <c r="D190" s="33"/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F190" s="33"/>
      <c r="AG190" s="33"/>
      <c r="AH190" s="33"/>
      <c r="AI190" s="33"/>
      <c r="AJ190" s="33"/>
    </row>
    <row r="191" spans="2:36" ht="15.75">
      <c r="B191" s="33"/>
      <c r="C191" s="33"/>
      <c r="D191" s="33"/>
      <c r="E191" s="33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F191" s="33"/>
      <c r="AG191" s="33"/>
      <c r="AH191" s="33"/>
      <c r="AI191" s="33"/>
      <c r="AJ191" s="33"/>
    </row>
    <row r="192" spans="2:36" ht="15.75">
      <c r="B192" s="33"/>
      <c r="C192" s="33"/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F192" s="33"/>
      <c r="AG192" s="33"/>
      <c r="AH192" s="33"/>
      <c r="AI192" s="33"/>
      <c r="AJ192" s="33"/>
    </row>
    <row r="193" spans="2:36" ht="15.75">
      <c r="B193" s="33"/>
      <c r="C193" s="33"/>
      <c r="D193" s="33"/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F193" s="33"/>
      <c r="AG193" s="33"/>
      <c r="AH193" s="33"/>
      <c r="AI193" s="33"/>
      <c r="AJ193" s="33"/>
    </row>
    <row r="194" spans="2:36" ht="15.75">
      <c r="B194" s="33"/>
      <c r="C194" s="33"/>
      <c r="D194" s="33"/>
      <c r="E194" s="33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F194" s="33"/>
      <c r="AG194" s="33"/>
      <c r="AH194" s="33"/>
      <c r="AI194" s="33"/>
      <c r="AJ194" s="33"/>
    </row>
    <row r="195" spans="2:36" ht="15.75">
      <c r="B195" s="33"/>
      <c r="C195" s="33"/>
      <c r="D195" s="33"/>
      <c r="E195" s="33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F195" s="33"/>
      <c r="AG195" s="33"/>
      <c r="AH195" s="33"/>
      <c r="AI195" s="33"/>
      <c r="AJ195" s="33"/>
    </row>
    <row r="196" spans="2:36" ht="15.75">
      <c r="B196" s="33"/>
      <c r="C196" s="33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F196" s="33"/>
      <c r="AG196" s="33"/>
      <c r="AH196" s="33"/>
      <c r="AI196" s="33"/>
      <c r="AJ196" s="33"/>
    </row>
    <row r="197" spans="2:36" ht="15.75">
      <c r="B197" s="33"/>
      <c r="C197" s="33"/>
      <c r="D197" s="33"/>
      <c r="E197" s="33"/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F197" s="33"/>
      <c r="AG197" s="33"/>
      <c r="AH197" s="33"/>
      <c r="AI197" s="33"/>
      <c r="AJ197" s="33"/>
    </row>
    <row r="198" spans="2:36" ht="15.75">
      <c r="B198" s="33"/>
      <c r="C198" s="33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F198" s="33"/>
      <c r="AG198" s="33"/>
      <c r="AH198" s="33"/>
      <c r="AI198" s="33"/>
      <c r="AJ198" s="33"/>
    </row>
    <row r="199" spans="2:36" ht="15.75">
      <c r="B199" s="33"/>
      <c r="C199" s="33"/>
      <c r="D199" s="33"/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F199" s="33"/>
      <c r="AG199" s="33"/>
      <c r="AH199" s="33"/>
      <c r="AI199" s="33"/>
      <c r="AJ199" s="33"/>
    </row>
    <row r="200" spans="2:36" ht="15.75">
      <c r="B200" s="33"/>
      <c r="C200" s="33"/>
      <c r="D200" s="33"/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  <c r="AF200" s="33"/>
      <c r="AG200" s="33"/>
      <c r="AH200" s="33"/>
      <c r="AI200" s="33"/>
      <c r="AJ200" s="33"/>
    </row>
    <row r="201" spans="2:36" ht="15.75">
      <c r="B201" s="33"/>
      <c r="C201" s="33"/>
      <c r="D201" s="33"/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F201" s="33"/>
      <c r="AG201" s="33"/>
      <c r="AH201" s="33"/>
      <c r="AI201" s="33"/>
      <c r="AJ201" s="33"/>
    </row>
    <row r="202" spans="2:36" ht="15.75">
      <c r="B202" s="33"/>
      <c r="C202" s="33"/>
      <c r="D202" s="33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  <c r="AF202" s="33"/>
      <c r="AG202" s="33"/>
      <c r="AH202" s="33"/>
      <c r="AI202" s="33"/>
      <c r="AJ202" s="33"/>
    </row>
    <row r="203" spans="2:36" ht="15.75">
      <c r="B203" s="33"/>
      <c r="C203" s="33"/>
      <c r="D203" s="33"/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F203" s="33"/>
      <c r="AG203" s="33"/>
      <c r="AH203" s="33"/>
      <c r="AI203" s="33"/>
      <c r="AJ203" s="33"/>
    </row>
    <row r="204" spans="2:36" ht="15.75">
      <c r="B204" s="33"/>
      <c r="C204" s="33"/>
      <c r="D204" s="33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  <c r="AF204" s="33"/>
      <c r="AG204" s="33"/>
      <c r="AH204" s="33"/>
      <c r="AI204" s="33"/>
      <c r="AJ204" s="33"/>
    </row>
    <row r="205" spans="2:36" ht="15.75">
      <c r="B205" s="33"/>
      <c r="C205" s="33"/>
      <c r="D205" s="33"/>
      <c r="E205" s="33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  <c r="AF205" s="33"/>
      <c r="AG205" s="33"/>
      <c r="AH205" s="33"/>
      <c r="AI205" s="33"/>
      <c r="AJ205" s="33"/>
    </row>
    <row r="206" spans="2:36" ht="15.75">
      <c r="B206" s="33"/>
      <c r="C206" s="33"/>
      <c r="D206" s="33"/>
      <c r="E206" s="33"/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  <c r="AE206" s="33"/>
      <c r="AF206" s="33"/>
      <c r="AG206" s="33"/>
      <c r="AH206" s="33"/>
      <c r="AI206" s="33"/>
      <c r="AJ206" s="33"/>
    </row>
    <row r="207" spans="2:36" ht="15.75">
      <c r="B207" s="33"/>
      <c r="C207" s="33"/>
      <c r="D207" s="33"/>
      <c r="E207" s="33"/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F207" s="33"/>
      <c r="AG207" s="33"/>
      <c r="AH207" s="33"/>
      <c r="AI207" s="33"/>
      <c r="AJ207" s="33"/>
    </row>
    <row r="208" spans="2:36" ht="15.75">
      <c r="B208" s="33"/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  <c r="AE208" s="33"/>
      <c r="AF208" s="33"/>
      <c r="AG208" s="33"/>
      <c r="AH208" s="33"/>
      <c r="AI208" s="33"/>
      <c r="AJ208" s="33"/>
    </row>
    <row r="209" spans="2:36" ht="15.75">
      <c r="B209" s="33"/>
      <c r="C209" s="33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  <c r="AE209" s="33"/>
      <c r="AF209" s="33"/>
      <c r="AG209" s="33"/>
      <c r="AH209" s="33"/>
      <c r="AI209" s="33"/>
      <c r="AJ209" s="33"/>
    </row>
    <row r="210" spans="2:36" ht="15.75">
      <c r="B210" s="33"/>
      <c r="C210" s="33"/>
      <c r="D210" s="33"/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  <c r="AE210" s="33"/>
      <c r="AF210" s="33"/>
      <c r="AG210" s="33"/>
      <c r="AH210" s="33"/>
      <c r="AI210" s="33"/>
      <c r="AJ210" s="33"/>
    </row>
    <row r="211" spans="2:36" ht="15.75">
      <c r="B211" s="33"/>
      <c r="C211" s="33"/>
      <c r="D211" s="33"/>
      <c r="E211" s="33"/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  <c r="AE211" s="33"/>
      <c r="AF211" s="33"/>
      <c r="AG211" s="33"/>
      <c r="AH211" s="33"/>
      <c r="AI211" s="33"/>
      <c r="AJ211" s="33"/>
    </row>
    <row r="212" spans="2:36" ht="15.75">
      <c r="B212" s="33"/>
      <c r="C212" s="33"/>
      <c r="D212" s="33"/>
      <c r="E212" s="33"/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  <c r="AE212" s="33"/>
      <c r="AF212" s="33"/>
      <c r="AG212" s="33"/>
      <c r="AH212" s="33"/>
      <c r="AI212" s="33"/>
      <c r="AJ212" s="33"/>
    </row>
    <row r="213" spans="2:36" ht="15.75">
      <c r="B213" s="33"/>
      <c r="C213" s="33"/>
      <c r="D213" s="33"/>
      <c r="E213" s="33"/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33"/>
      <c r="R213" s="33"/>
      <c r="S213" s="33"/>
      <c r="T213" s="33"/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  <c r="AE213" s="33"/>
      <c r="AF213" s="33"/>
      <c r="AG213" s="33"/>
      <c r="AH213" s="33"/>
      <c r="AI213" s="33"/>
      <c r="AJ213" s="33"/>
    </row>
    <row r="214" spans="2:36" ht="15.75"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  <c r="AE214" s="33"/>
      <c r="AF214" s="33"/>
      <c r="AG214" s="33"/>
      <c r="AH214" s="33"/>
      <c r="AI214" s="33"/>
      <c r="AJ214" s="33"/>
    </row>
    <row r="215" spans="2:36" ht="15.75">
      <c r="B215" s="33"/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  <c r="AE215" s="33"/>
      <c r="AF215" s="33"/>
      <c r="AG215" s="33"/>
      <c r="AH215" s="33"/>
      <c r="AI215" s="33"/>
      <c r="AJ215" s="33"/>
    </row>
    <row r="216" spans="2:36" ht="15.75">
      <c r="B216" s="33"/>
      <c r="C216" s="33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  <c r="AE216" s="33"/>
      <c r="AF216" s="33"/>
      <c r="AG216" s="33"/>
      <c r="AH216" s="33"/>
      <c r="AI216" s="33"/>
      <c r="AJ216" s="33"/>
    </row>
    <row r="217" spans="2:36" ht="15.75">
      <c r="B217" s="33"/>
      <c r="C217" s="33"/>
      <c r="D217" s="33"/>
      <c r="E217" s="33"/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  <c r="AE217" s="33"/>
      <c r="AF217" s="33"/>
      <c r="AG217" s="33"/>
      <c r="AH217" s="33"/>
      <c r="AI217" s="33"/>
      <c r="AJ217" s="33"/>
    </row>
    <row r="218" spans="2:36" ht="15.75">
      <c r="B218" s="33"/>
      <c r="C218" s="33"/>
      <c r="D218" s="33"/>
      <c r="E218" s="33"/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  <c r="AE218" s="33"/>
      <c r="AF218" s="33"/>
      <c r="AG218" s="33"/>
      <c r="AH218" s="33"/>
      <c r="AI218" s="33"/>
      <c r="AJ218" s="33"/>
    </row>
    <row r="219" spans="2:36" ht="15.75">
      <c r="B219" s="33"/>
      <c r="C219" s="33"/>
      <c r="D219" s="33"/>
      <c r="E219" s="33"/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  <c r="AE219" s="33"/>
      <c r="AF219" s="33"/>
      <c r="AG219" s="33"/>
      <c r="AH219" s="33"/>
      <c r="AI219" s="33"/>
      <c r="AJ219" s="33"/>
    </row>
    <row r="220" spans="2:36" ht="15.75">
      <c r="B220" s="33"/>
      <c r="C220" s="33"/>
      <c r="D220" s="33"/>
      <c r="E220" s="33"/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33"/>
      <c r="R220" s="33"/>
      <c r="S220" s="33"/>
      <c r="T220" s="33"/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  <c r="AE220" s="33"/>
      <c r="AF220" s="33"/>
      <c r="AG220" s="33"/>
      <c r="AH220" s="33"/>
      <c r="AI220" s="33"/>
      <c r="AJ220" s="33"/>
    </row>
    <row r="221" spans="2:36" ht="15.75">
      <c r="B221" s="33"/>
      <c r="C221" s="33"/>
      <c r="D221" s="33"/>
      <c r="E221" s="33"/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33"/>
      <c r="R221" s="33"/>
      <c r="S221" s="33"/>
      <c r="T221" s="33"/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  <c r="AE221" s="33"/>
      <c r="AF221" s="33"/>
      <c r="AG221" s="33"/>
      <c r="AH221" s="33"/>
      <c r="AI221" s="33"/>
      <c r="AJ221" s="33"/>
    </row>
    <row r="222" spans="2:36" ht="15.75">
      <c r="B222" s="33"/>
      <c r="C222" s="33"/>
      <c r="D222" s="33"/>
      <c r="E222" s="33"/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33"/>
      <c r="R222" s="33"/>
      <c r="S222" s="33"/>
      <c r="T222" s="33"/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  <c r="AE222" s="33"/>
      <c r="AF222" s="33"/>
      <c r="AG222" s="33"/>
      <c r="AH222" s="33"/>
      <c r="AI222" s="33"/>
      <c r="AJ222" s="33"/>
    </row>
    <row r="223" spans="2:36" ht="15.75">
      <c r="B223" s="33"/>
      <c r="C223" s="33"/>
      <c r="D223" s="33"/>
      <c r="E223" s="33"/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33"/>
      <c r="R223" s="33"/>
      <c r="S223" s="33"/>
      <c r="T223" s="33"/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  <c r="AE223" s="33"/>
      <c r="AF223" s="33"/>
      <c r="AG223" s="33"/>
      <c r="AH223" s="33"/>
      <c r="AI223" s="33"/>
      <c r="AJ223" s="33"/>
    </row>
    <row r="224" spans="2:36" ht="15.75">
      <c r="B224" s="33"/>
      <c r="C224" s="33"/>
      <c r="D224" s="33"/>
      <c r="E224" s="33"/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33"/>
      <c r="R224" s="33"/>
      <c r="S224" s="33"/>
      <c r="T224" s="33"/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  <c r="AE224" s="33"/>
      <c r="AF224" s="33"/>
      <c r="AG224" s="33"/>
      <c r="AH224" s="33"/>
      <c r="AI224" s="33"/>
      <c r="AJ224" s="33"/>
    </row>
    <row r="225" spans="2:36" ht="15.75">
      <c r="B225" s="33"/>
      <c r="C225" s="33"/>
      <c r="D225" s="33"/>
      <c r="E225" s="33"/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33"/>
      <c r="R225" s="33"/>
      <c r="S225" s="33"/>
      <c r="T225" s="33"/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  <c r="AE225" s="33"/>
      <c r="AF225" s="33"/>
      <c r="AG225" s="33"/>
      <c r="AH225" s="33"/>
      <c r="AI225" s="33"/>
      <c r="AJ225" s="33"/>
    </row>
    <row r="226" spans="2:36" ht="15.75">
      <c r="B226" s="33"/>
      <c r="C226" s="33"/>
      <c r="D226" s="33"/>
      <c r="E226" s="33"/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33"/>
      <c r="R226" s="33"/>
      <c r="S226" s="33"/>
      <c r="T226" s="33"/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  <c r="AE226" s="33"/>
      <c r="AF226" s="33"/>
      <c r="AG226" s="33"/>
      <c r="AH226" s="33"/>
      <c r="AI226" s="33"/>
      <c r="AJ226" s="33"/>
    </row>
    <row r="227" spans="2:36" ht="15.75">
      <c r="B227" s="33"/>
      <c r="C227" s="33"/>
      <c r="D227" s="33"/>
      <c r="E227" s="33"/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33"/>
      <c r="R227" s="33"/>
      <c r="S227" s="33"/>
      <c r="T227" s="33"/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  <c r="AE227" s="33"/>
      <c r="AF227" s="33"/>
      <c r="AG227" s="33"/>
      <c r="AH227" s="33"/>
      <c r="AI227" s="33"/>
      <c r="AJ227" s="33"/>
    </row>
    <row r="228" spans="2:36" ht="15.75">
      <c r="B228" s="33"/>
      <c r="C228" s="33"/>
      <c r="D228" s="33"/>
      <c r="E228" s="33"/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33"/>
      <c r="Q228" s="33"/>
      <c r="R228" s="33"/>
      <c r="S228" s="33"/>
      <c r="T228" s="33"/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  <c r="AE228" s="33"/>
      <c r="AF228" s="33"/>
      <c r="AG228" s="33"/>
      <c r="AH228" s="33"/>
      <c r="AI228" s="33"/>
      <c r="AJ228" s="33"/>
    </row>
    <row r="229" spans="2:36" ht="15.75">
      <c r="B229" s="33"/>
      <c r="C229" s="33"/>
      <c r="D229" s="33"/>
      <c r="E229" s="33"/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33"/>
      <c r="R229" s="33"/>
      <c r="S229" s="33"/>
      <c r="T229" s="33"/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  <c r="AE229" s="33"/>
      <c r="AF229" s="33"/>
      <c r="AG229" s="33"/>
      <c r="AH229" s="33"/>
      <c r="AI229" s="33"/>
      <c r="AJ229" s="33"/>
    </row>
    <row r="230" spans="2:36" ht="15.75">
      <c r="B230" s="33"/>
      <c r="C230" s="33"/>
      <c r="D230" s="33"/>
      <c r="E230" s="33"/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33"/>
      <c r="R230" s="33"/>
      <c r="S230" s="33"/>
      <c r="T230" s="33"/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  <c r="AE230" s="33"/>
      <c r="AF230" s="33"/>
      <c r="AG230" s="33"/>
      <c r="AH230" s="33"/>
      <c r="AI230" s="33"/>
      <c r="AJ230" s="33"/>
    </row>
    <row r="231" spans="2:36" ht="15.75">
      <c r="B231" s="33"/>
      <c r="C231" s="33"/>
      <c r="D231" s="33"/>
      <c r="E231" s="33"/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33"/>
      <c r="R231" s="33"/>
      <c r="S231" s="33"/>
      <c r="T231" s="33"/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  <c r="AE231" s="33"/>
      <c r="AF231" s="33"/>
      <c r="AG231" s="33"/>
      <c r="AH231" s="33"/>
      <c r="AI231" s="33"/>
      <c r="AJ231" s="33"/>
    </row>
    <row r="232" spans="2:36" ht="15.75">
      <c r="B232" s="33"/>
      <c r="C232" s="33"/>
      <c r="D232" s="33"/>
      <c r="E232" s="33"/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33"/>
      <c r="R232" s="33"/>
      <c r="S232" s="33"/>
      <c r="T232" s="33"/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  <c r="AE232" s="33"/>
      <c r="AF232" s="33"/>
      <c r="AG232" s="33"/>
      <c r="AH232" s="33"/>
      <c r="AI232" s="33"/>
      <c r="AJ232" s="33"/>
    </row>
    <row r="233" spans="2:36" ht="15.75">
      <c r="B233" s="33"/>
      <c r="C233" s="33"/>
      <c r="D233" s="33"/>
      <c r="E233" s="33"/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33"/>
      <c r="R233" s="33"/>
      <c r="S233" s="33"/>
      <c r="T233" s="33"/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  <c r="AE233" s="33"/>
      <c r="AF233" s="33"/>
      <c r="AG233" s="33"/>
      <c r="AH233" s="33"/>
      <c r="AI233" s="33"/>
      <c r="AJ233" s="33"/>
    </row>
    <row r="234" spans="2:36" ht="15.75">
      <c r="B234" s="33"/>
      <c r="C234" s="33"/>
      <c r="D234" s="33"/>
      <c r="E234" s="33"/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33"/>
      <c r="R234" s="33"/>
      <c r="S234" s="33"/>
      <c r="T234" s="33"/>
      <c r="U234" s="33"/>
      <c r="V234" s="33"/>
      <c r="W234" s="33"/>
      <c r="X234" s="33"/>
      <c r="Y234" s="33"/>
      <c r="Z234" s="33"/>
      <c r="AA234" s="33"/>
      <c r="AB234" s="33"/>
      <c r="AC234" s="33"/>
      <c r="AD234" s="33"/>
      <c r="AE234" s="33"/>
      <c r="AF234" s="33"/>
      <c r="AG234" s="33"/>
      <c r="AH234" s="33"/>
      <c r="AI234" s="33"/>
      <c r="AJ234" s="33"/>
    </row>
    <row r="235" spans="2:36" ht="15.75">
      <c r="B235" s="33"/>
      <c r="C235" s="33"/>
      <c r="D235" s="33"/>
      <c r="E235" s="33"/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33"/>
      <c r="R235" s="33"/>
      <c r="S235" s="33"/>
      <c r="T235" s="33"/>
      <c r="U235" s="33"/>
      <c r="V235" s="33"/>
      <c r="W235" s="33"/>
      <c r="X235" s="33"/>
      <c r="Y235" s="33"/>
      <c r="Z235" s="33"/>
      <c r="AA235" s="33"/>
      <c r="AB235" s="33"/>
      <c r="AC235" s="33"/>
      <c r="AD235" s="33"/>
      <c r="AE235" s="33"/>
      <c r="AF235" s="33"/>
      <c r="AG235" s="33"/>
      <c r="AH235" s="33"/>
      <c r="AI235" s="33"/>
      <c r="AJ235" s="33"/>
    </row>
    <row r="236" spans="2:36" ht="15.75">
      <c r="B236" s="33"/>
      <c r="C236" s="33"/>
      <c r="D236" s="33"/>
      <c r="E236" s="33"/>
      <c r="F236" s="33"/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33"/>
      <c r="R236" s="33"/>
      <c r="S236" s="33"/>
      <c r="T236" s="33"/>
      <c r="U236" s="33"/>
      <c r="V236" s="33"/>
      <c r="W236" s="33"/>
      <c r="X236" s="33"/>
      <c r="Y236" s="33"/>
      <c r="Z236" s="33"/>
      <c r="AA236" s="33"/>
      <c r="AB236" s="33"/>
      <c r="AC236" s="33"/>
      <c r="AD236" s="33"/>
      <c r="AE236" s="33"/>
      <c r="AF236" s="33"/>
      <c r="AG236" s="33"/>
      <c r="AH236" s="33"/>
      <c r="AI236" s="33"/>
      <c r="AJ236" s="33"/>
    </row>
    <row r="237" spans="2:36" ht="15.75">
      <c r="B237" s="33"/>
      <c r="C237" s="33"/>
      <c r="D237" s="33"/>
      <c r="E237" s="33"/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33"/>
      <c r="R237" s="33"/>
      <c r="S237" s="33"/>
      <c r="T237" s="33"/>
      <c r="U237" s="33"/>
      <c r="V237" s="33"/>
      <c r="W237" s="33"/>
      <c r="X237" s="33"/>
      <c r="Y237" s="33"/>
      <c r="Z237" s="33"/>
      <c r="AA237" s="33"/>
      <c r="AB237" s="33"/>
      <c r="AC237" s="33"/>
      <c r="AD237" s="33"/>
      <c r="AE237" s="33"/>
      <c r="AF237" s="33"/>
      <c r="AG237" s="33"/>
      <c r="AH237" s="33"/>
      <c r="AI237" s="33"/>
      <c r="AJ237" s="33"/>
    </row>
    <row r="238" spans="2:36" ht="15.75">
      <c r="B238" s="33"/>
      <c r="C238" s="33"/>
      <c r="D238" s="33"/>
      <c r="E238" s="33"/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33"/>
      <c r="R238" s="33"/>
      <c r="S238" s="33"/>
      <c r="T238" s="33"/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  <c r="AE238" s="33"/>
      <c r="AF238" s="33"/>
      <c r="AG238" s="33"/>
      <c r="AH238" s="33"/>
      <c r="AI238" s="33"/>
      <c r="AJ238" s="33"/>
    </row>
    <row r="239" spans="2:36" ht="15.75">
      <c r="B239" s="33"/>
      <c r="C239" s="33"/>
      <c r="D239" s="33"/>
      <c r="E239" s="33"/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33"/>
      <c r="R239" s="33"/>
      <c r="S239" s="33"/>
      <c r="T239" s="33"/>
      <c r="U239" s="33"/>
      <c r="V239" s="33"/>
      <c r="W239" s="33"/>
      <c r="X239" s="33"/>
      <c r="Y239" s="33"/>
      <c r="Z239" s="33"/>
      <c r="AA239" s="33"/>
      <c r="AB239" s="33"/>
      <c r="AC239" s="33"/>
      <c r="AD239" s="33"/>
      <c r="AE239" s="33"/>
      <c r="AF239" s="33"/>
      <c r="AG239" s="33"/>
      <c r="AH239" s="33"/>
      <c r="AI239" s="33"/>
      <c r="AJ239" s="33"/>
    </row>
    <row r="240" spans="2:36" ht="15.75">
      <c r="B240" s="33"/>
      <c r="C240" s="33"/>
      <c r="D240" s="33"/>
      <c r="E240" s="33"/>
      <c r="F240" s="33"/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33"/>
      <c r="R240" s="33"/>
      <c r="S240" s="33"/>
      <c r="T240" s="33"/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  <c r="AE240" s="33"/>
      <c r="AF240" s="33"/>
      <c r="AG240" s="33"/>
      <c r="AH240" s="33"/>
      <c r="AI240" s="33"/>
      <c r="AJ240" s="33"/>
    </row>
    <row r="241" spans="2:36" ht="15.75">
      <c r="B241" s="33"/>
      <c r="C241" s="33"/>
      <c r="D241" s="33"/>
      <c r="E241" s="33"/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33"/>
      <c r="R241" s="33"/>
      <c r="S241" s="33"/>
      <c r="T241" s="33"/>
      <c r="U241" s="33"/>
      <c r="V241" s="33"/>
      <c r="W241" s="33"/>
      <c r="X241" s="33"/>
      <c r="Y241" s="33"/>
      <c r="Z241" s="33"/>
      <c r="AA241" s="33"/>
      <c r="AB241" s="33"/>
      <c r="AC241" s="33"/>
      <c r="AD241" s="33"/>
      <c r="AE241" s="33"/>
      <c r="AF241" s="33"/>
      <c r="AG241" s="33"/>
      <c r="AH241" s="33"/>
      <c r="AI241" s="33"/>
      <c r="AJ241" s="33"/>
    </row>
    <row r="242" spans="2:36" ht="15.75">
      <c r="B242" s="33"/>
      <c r="C242" s="33"/>
      <c r="D242" s="33"/>
      <c r="E242" s="33"/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33"/>
      <c r="R242" s="33"/>
      <c r="S242" s="33"/>
      <c r="T242" s="33"/>
      <c r="U242" s="33"/>
      <c r="V242" s="33"/>
      <c r="W242" s="33"/>
      <c r="X242" s="33"/>
      <c r="Y242" s="33"/>
      <c r="Z242" s="33"/>
      <c r="AA242" s="33"/>
      <c r="AB242" s="33"/>
      <c r="AC242" s="33"/>
      <c r="AD242" s="33"/>
      <c r="AE242" s="33"/>
      <c r="AF242" s="33"/>
      <c r="AG242" s="33"/>
      <c r="AH242" s="33"/>
      <c r="AI242" s="33"/>
      <c r="AJ242" s="33"/>
    </row>
    <row r="243" spans="2:36" ht="15.75">
      <c r="B243" s="33"/>
      <c r="C243" s="33"/>
      <c r="D243" s="33"/>
      <c r="E243" s="33"/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33"/>
      <c r="R243" s="33"/>
      <c r="S243" s="33"/>
      <c r="T243" s="33"/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  <c r="AE243" s="33"/>
      <c r="AF243" s="33"/>
      <c r="AG243" s="33"/>
      <c r="AH243" s="33"/>
      <c r="AI243" s="33"/>
      <c r="AJ243" s="33"/>
    </row>
    <row r="244" spans="2:36" ht="15.75">
      <c r="B244" s="33"/>
      <c r="C244" s="33"/>
      <c r="D244" s="33"/>
      <c r="E244" s="33"/>
      <c r="F244" s="33"/>
      <c r="G244" s="33"/>
      <c r="H244" s="33"/>
      <c r="I244" s="33"/>
      <c r="J244" s="33"/>
      <c r="K244" s="33"/>
      <c r="L244" s="33"/>
      <c r="M244" s="33"/>
      <c r="N244" s="33"/>
      <c r="O244" s="33"/>
      <c r="P244" s="33"/>
      <c r="Q244" s="33"/>
      <c r="R244" s="33"/>
      <c r="S244" s="33"/>
      <c r="T244" s="33"/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  <c r="AE244" s="33"/>
      <c r="AF244" s="33"/>
      <c r="AG244" s="33"/>
      <c r="AH244" s="33"/>
      <c r="AI244" s="33"/>
      <c r="AJ244" s="33"/>
    </row>
    <row r="245" spans="2:36" ht="15.75">
      <c r="B245" s="33"/>
      <c r="C245" s="33"/>
      <c r="D245" s="33"/>
      <c r="E245" s="33"/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33"/>
      <c r="R245" s="33"/>
      <c r="S245" s="33"/>
      <c r="T245" s="33"/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  <c r="AE245" s="33"/>
      <c r="AF245" s="33"/>
      <c r="AG245" s="33"/>
      <c r="AH245" s="33"/>
      <c r="AI245" s="33"/>
      <c r="AJ245" s="33"/>
    </row>
    <row r="246" spans="2:36" ht="15.75">
      <c r="B246" s="33"/>
      <c r="C246" s="33"/>
      <c r="D246" s="33"/>
      <c r="E246" s="33"/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33"/>
      <c r="R246" s="33"/>
      <c r="S246" s="33"/>
      <c r="T246" s="33"/>
      <c r="U246" s="33"/>
      <c r="V246" s="33"/>
      <c r="W246" s="33"/>
      <c r="X246" s="33"/>
      <c r="Y246" s="33"/>
      <c r="Z246" s="33"/>
      <c r="AA246" s="33"/>
      <c r="AB246" s="33"/>
      <c r="AC246" s="33"/>
      <c r="AD246" s="33"/>
      <c r="AE246" s="33"/>
      <c r="AF246" s="33"/>
      <c r="AG246" s="33"/>
      <c r="AH246" s="33"/>
      <c r="AI246" s="33"/>
      <c r="AJ246" s="33"/>
    </row>
    <row r="247" spans="2:36" ht="15.75">
      <c r="B247" s="33"/>
      <c r="C247" s="33"/>
      <c r="D247" s="33"/>
      <c r="E247" s="33"/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33"/>
      <c r="R247" s="33"/>
      <c r="S247" s="33"/>
      <c r="T247" s="33"/>
      <c r="U247" s="33"/>
      <c r="V247" s="33"/>
      <c r="W247" s="33"/>
      <c r="X247" s="33"/>
      <c r="Y247" s="33"/>
      <c r="Z247" s="33"/>
      <c r="AA247" s="33"/>
      <c r="AB247" s="33"/>
      <c r="AC247" s="33"/>
      <c r="AD247" s="33"/>
      <c r="AE247" s="33"/>
      <c r="AF247" s="33"/>
      <c r="AG247" s="33"/>
      <c r="AH247" s="33"/>
      <c r="AI247" s="33"/>
      <c r="AJ247" s="33"/>
    </row>
    <row r="248" spans="2:36" ht="15.75">
      <c r="B248" s="33"/>
      <c r="C248" s="33"/>
      <c r="D248" s="33"/>
      <c r="E248" s="33"/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33"/>
      <c r="R248" s="33"/>
      <c r="S248" s="33"/>
      <c r="T248" s="33"/>
      <c r="U248" s="33"/>
      <c r="V248" s="33"/>
      <c r="W248" s="33"/>
      <c r="X248" s="33"/>
      <c r="Y248" s="33"/>
      <c r="Z248" s="33"/>
      <c r="AA248" s="33"/>
      <c r="AB248" s="33"/>
      <c r="AC248" s="33"/>
      <c r="AD248" s="33"/>
      <c r="AE248" s="33"/>
      <c r="AF248" s="33"/>
      <c r="AG248" s="33"/>
      <c r="AH248" s="33"/>
      <c r="AI248" s="33"/>
      <c r="AJ248" s="33"/>
    </row>
    <row r="249" spans="2:36" ht="15.75">
      <c r="B249" s="33"/>
      <c r="C249" s="33"/>
      <c r="D249" s="33"/>
      <c r="E249" s="33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3"/>
      <c r="R249" s="33"/>
      <c r="S249" s="33"/>
      <c r="T249" s="33"/>
      <c r="U249" s="33"/>
      <c r="V249" s="33"/>
      <c r="W249" s="33"/>
      <c r="X249" s="33"/>
      <c r="Y249" s="33"/>
      <c r="Z249" s="33"/>
      <c r="AA249" s="33"/>
      <c r="AB249" s="33"/>
      <c r="AC249" s="33"/>
      <c r="AD249" s="33"/>
      <c r="AE249" s="33"/>
      <c r="AF249" s="33"/>
      <c r="AG249" s="33"/>
      <c r="AH249" s="33"/>
      <c r="AI249" s="33"/>
      <c r="AJ249" s="33"/>
    </row>
    <row r="250" spans="2:36" ht="15.75">
      <c r="B250" s="33"/>
      <c r="C250" s="33"/>
      <c r="D250" s="33"/>
      <c r="E250" s="33"/>
      <c r="F250" s="33"/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33"/>
      <c r="R250" s="33"/>
      <c r="S250" s="33"/>
      <c r="T250" s="33"/>
      <c r="U250" s="33"/>
      <c r="V250" s="33"/>
      <c r="W250" s="33"/>
      <c r="X250" s="33"/>
      <c r="Y250" s="33"/>
      <c r="Z250" s="33"/>
      <c r="AA250" s="33"/>
      <c r="AB250" s="33"/>
      <c r="AC250" s="33"/>
      <c r="AD250" s="33"/>
      <c r="AE250" s="33"/>
      <c r="AF250" s="33"/>
      <c r="AG250" s="33"/>
      <c r="AH250" s="33"/>
      <c r="AI250" s="33"/>
      <c r="AJ250" s="33"/>
    </row>
    <row r="251" spans="2:36" ht="15.75">
      <c r="B251" s="33"/>
      <c r="C251" s="33"/>
      <c r="D251" s="33"/>
      <c r="E251" s="33"/>
      <c r="F251" s="33"/>
      <c r="G251" s="33"/>
      <c r="H251" s="33"/>
      <c r="I251" s="33"/>
      <c r="J251" s="33"/>
      <c r="K251" s="33"/>
      <c r="L251" s="33"/>
      <c r="M251" s="33"/>
      <c r="N251" s="33"/>
      <c r="O251" s="33"/>
      <c r="P251" s="33"/>
      <c r="Q251" s="33"/>
      <c r="R251" s="33"/>
      <c r="S251" s="33"/>
      <c r="T251" s="33"/>
      <c r="U251" s="33"/>
      <c r="V251" s="33"/>
      <c r="W251" s="33"/>
      <c r="X251" s="33"/>
      <c r="Y251" s="33"/>
      <c r="Z251" s="33"/>
      <c r="AA251" s="33"/>
      <c r="AB251" s="33"/>
      <c r="AC251" s="33"/>
      <c r="AD251" s="33"/>
      <c r="AE251" s="33"/>
      <c r="AF251" s="33"/>
      <c r="AG251" s="33"/>
      <c r="AH251" s="33"/>
      <c r="AI251" s="33"/>
      <c r="AJ251" s="33"/>
    </row>
    <row r="252" spans="2:36" ht="15.75">
      <c r="B252" s="33"/>
      <c r="C252" s="33"/>
      <c r="D252" s="33"/>
      <c r="E252" s="33"/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3"/>
      <c r="R252" s="33"/>
      <c r="S252" s="33"/>
      <c r="T252" s="33"/>
      <c r="U252" s="33"/>
      <c r="V252" s="33"/>
      <c r="W252" s="33"/>
      <c r="X252" s="33"/>
      <c r="Y252" s="33"/>
      <c r="Z252" s="33"/>
      <c r="AA252" s="33"/>
      <c r="AB252" s="33"/>
      <c r="AC252" s="33"/>
      <c r="AD252" s="33"/>
      <c r="AE252" s="33"/>
      <c r="AF252" s="33"/>
      <c r="AG252" s="33"/>
      <c r="AH252" s="33"/>
      <c r="AI252" s="33"/>
      <c r="AJ252" s="33"/>
    </row>
    <row r="253" spans="2:36" ht="15.75">
      <c r="B253" s="33"/>
      <c r="C253" s="33"/>
      <c r="D253" s="33"/>
      <c r="E253" s="33"/>
      <c r="F253" s="33"/>
      <c r="G253" s="33"/>
      <c r="H253" s="33"/>
      <c r="I253" s="33"/>
      <c r="J253" s="33"/>
      <c r="K253" s="33"/>
      <c r="L253" s="33"/>
      <c r="M253" s="33"/>
      <c r="N253" s="33"/>
      <c r="O253" s="33"/>
      <c r="P253" s="33"/>
      <c r="Q253" s="33"/>
      <c r="R253" s="33"/>
      <c r="S253" s="33"/>
      <c r="T253" s="33"/>
      <c r="U253" s="33"/>
      <c r="V253" s="33"/>
      <c r="W253" s="33"/>
      <c r="X253" s="33"/>
      <c r="Y253" s="33"/>
      <c r="Z253" s="33"/>
      <c r="AA253" s="33"/>
      <c r="AB253" s="33"/>
      <c r="AC253" s="33"/>
      <c r="AD253" s="33"/>
      <c r="AE253" s="33"/>
      <c r="AF253" s="33"/>
      <c r="AG253" s="33"/>
      <c r="AH253" s="33"/>
      <c r="AI253" s="33"/>
      <c r="AJ253" s="33"/>
    </row>
    <row r="254" spans="2:36" ht="15.75">
      <c r="B254" s="33"/>
      <c r="C254" s="33"/>
      <c r="D254" s="33"/>
      <c r="E254" s="33"/>
      <c r="F254" s="33"/>
      <c r="G254" s="33"/>
      <c r="H254" s="33"/>
      <c r="I254" s="33"/>
      <c r="J254" s="33"/>
      <c r="K254" s="33"/>
      <c r="L254" s="33"/>
      <c r="M254" s="33"/>
      <c r="N254" s="33"/>
      <c r="O254" s="33"/>
      <c r="P254" s="33"/>
      <c r="Q254" s="33"/>
      <c r="R254" s="33"/>
      <c r="S254" s="33"/>
      <c r="T254" s="33"/>
      <c r="U254" s="33"/>
      <c r="V254" s="33"/>
      <c r="W254" s="33"/>
      <c r="X254" s="33"/>
      <c r="Y254" s="33"/>
      <c r="Z254" s="33"/>
      <c r="AA254" s="33"/>
      <c r="AB254" s="33"/>
      <c r="AC254" s="33"/>
      <c r="AD254" s="33"/>
      <c r="AE254" s="33"/>
      <c r="AF254" s="33"/>
      <c r="AG254" s="33"/>
      <c r="AH254" s="33"/>
      <c r="AI254" s="33"/>
      <c r="AJ254" s="33"/>
    </row>
    <row r="255" spans="2:36" ht="15.75">
      <c r="B255" s="33"/>
      <c r="C255" s="33"/>
      <c r="D255" s="33"/>
      <c r="E255" s="33"/>
      <c r="F255" s="33"/>
      <c r="G255" s="33"/>
      <c r="H255" s="33"/>
      <c r="I255" s="33"/>
      <c r="J255" s="33"/>
      <c r="K255" s="33"/>
      <c r="L255" s="33"/>
      <c r="M255" s="33"/>
      <c r="N255" s="33"/>
      <c r="O255" s="33"/>
      <c r="P255" s="33"/>
      <c r="Q255" s="33"/>
      <c r="R255" s="33"/>
      <c r="S255" s="33"/>
      <c r="T255" s="33"/>
      <c r="U255" s="33"/>
      <c r="V255" s="33"/>
      <c r="W255" s="33"/>
      <c r="X255" s="33"/>
      <c r="Y255" s="33"/>
      <c r="Z255" s="33"/>
      <c r="AA255" s="33"/>
      <c r="AB255" s="33"/>
      <c r="AC255" s="33"/>
      <c r="AD255" s="33"/>
      <c r="AE255" s="33"/>
      <c r="AF255" s="33"/>
      <c r="AG255" s="33"/>
      <c r="AH255" s="33"/>
      <c r="AI255" s="33"/>
      <c r="AJ255" s="33"/>
    </row>
    <row r="256" spans="2:36" ht="15.75">
      <c r="B256" s="33"/>
      <c r="C256" s="33"/>
      <c r="D256" s="33"/>
      <c r="E256" s="33"/>
      <c r="F256" s="33"/>
      <c r="G256" s="33"/>
      <c r="H256" s="33"/>
      <c r="I256" s="33"/>
      <c r="J256" s="33"/>
      <c r="K256" s="33"/>
      <c r="L256" s="33"/>
      <c r="M256" s="33"/>
      <c r="N256" s="33"/>
      <c r="O256" s="33"/>
      <c r="P256" s="33"/>
      <c r="Q256" s="33"/>
      <c r="R256" s="33"/>
      <c r="S256" s="33"/>
      <c r="T256" s="33"/>
      <c r="U256" s="33"/>
      <c r="V256" s="33"/>
      <c r="W256" s="33"/>
      <c r="X256" s="33"/>
      <c r="Y256" s="33"/>
      <c r="Z256" s="33"/>
      <c r="AA256" s="33"/>
      <c r="AB256" s="33"/>
      <c r="AC256" s="33"/>
      <c r="AD256" s="33"/>
      <c r="AE256" s="33"/>
      <c r="AF256" s="33"/>
      <c r="AG256" s="33"/>
      <c r="AH256" s="33"/>
      <c r="AI256" s="33"/>
      <c r="AJ256" s="33"/>
    </row>
    <row r="257" spans="2:36" ht="15.75">
      <c r="B257" s="33"/>
      <c r="C257" s="33"/>
      <c r="D257" s="33"/>
      <c r="E257" s="33"/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33"/>
      <c r="R257" s="33"/>
      <c r="S257" s="33"/>
      <c r="T257" s="33"/>
      <c r="U257" s="33"/>
      <c r="V257" s="33"/>
      <c r="W257" s="33"/>
      <c r="X257" s="33"/>
      <c r="Y257" s="33"/>
      <c r="Z257" s="33"/>
      <c r="AA257" s="33"/>
      <c r="AB257" s="33"/>
      <c r="AC257" s="33"/>
      <c r="AD257" s="33"/>
      <c r="AE257" s="33"/>
      <c r="AF257" s="33"/>
      <c r="AG257" s="33"/>
      <c r="AH257" s="33"/>
      <c r="AI257" s="33"/>
      <c r="AJ257" s="33"/>
    </row>
    <row r="258" spans="2:36" ht="15.75">
      <c r="B258" s="33"/>
      <c r="C258" s="33"/>
      <c r="D258" s="33"/>
      <c r="E258" s="33"/>
      <c r="F258" s="33"/>
      <c r="G258" s="33"/>
      <c r="H258" s="33"/>
      <c r="I258" s="33"/>
      <c r="J258" s="33"/>
      <c r="K258" s="33"/>
      <c r="L258" s="33"/>
      <c r="M258" s="33"/>
      <c r="N258" s="33"/>
      <c r="O258" s="33"/>
      <c r="P258" s="33"/>
      <c r="Q258" s="33"/>
      <c r="R258" s="33"/>
      <c r="S258" s="33"/>
      <c r="T258" s="33"/>
      <c r="U258" s="33"/>
      <c r="V258" s="33"/>
      <c r="W258" s="33"/>
      <c r="X258" s="33"/>
      <c r="Y258" s="33"/>
      <c r="Z258" s="33"/>
      <c r="AA258" s="33"/>
      <c r="AB258" s="33"/>
      <c r="AC258" s="33"/>
      <c r="AD258" s="33"/>
      <c r="AE258" s="33"/>
      <c r="AF258" s="33"/>
      <c r="AG258" s="33"/>
      <c r="AH258" s="33"/>
      <c r="AI258" s="33"/>
      <c r="AJ258" s="33"/>
    </row>
    <row r="259" spans="2:36" ht="15.75">
      <c r="B259" s="33"/>
      <c r="C259" s="33"/>
      <c r="D259" s="33"/>
      <c r="E259" s="33"/>
      <c r="F259" s="33"/>
      <c r="G259" s="33"/>
      <c r="H259" s="33"/>
      <c r="I259" s="33"/>
      <c r="J259" s="33"/>
      <c r="K259" s="33"/>
      <c r="L259" s="33"/>
      <c r="M259" s="33"/>
      <c r="N259" s="33"/>
      <c r="O259" s="33"/>
      <c r="P259" s="33"/>
      <c r="Q259" s="33"/>
      <c r="R259" s="33"/>
      <c r="S259" s="33"/>
      <c r="T259" s="33"/>
      <c r="U259" s="33"/>
      <c r="V259" s="33"/>
      <c r="W259" s="33"/>
      <c r="X259" s="33"/>
      <c r="Y259" s="33"/>
      <c r="Z259" s="33"/>
      <c r="AA259" s="33"/>
      <c r="AB259" s="33"/>
      <c r="AC259" s="33"/>
      <c r="AD259" s="33"/>
      <c r="AE259" s="33"/>
      <c r="AF259" s="33"/>
      <c r="AG259" s="33"/>
      <c r="AH259" s="33"/>
      <c r="AI259" s="33"/>
      <c r="AJ259" s="33"/>
    </row>
    <row r="260" spans="2:36" ht="15.75">
      <c r="B260" s="33"/>
      <c r="C260" s="33"/>
      <c r="D260" s="33"/>
      <c r="E260" s="33"/>
      <c r="F260" s="33"/>
      <c r="G260" s="33"/>
      <c r="H260" s="33"/>
      <c r="I260" s="33"/>
      <c r="J260" s="33"/>
      <c r="K260" s="33"/>
      <c r="L260" s="33"/>
      <c r="M260" s="33"/>
      <c r="N260" s="33"/>
      <c r="O260" s="33"/>
      <c r="P260" s="33"/>
      <c r="Q260" s="33"/>
      <c r="R260" s="33"/>
      <c r="S260" s="33"/>
      <c r="T260" s="33"/>
      <c r="U260" s="33"/>
      <c r="V260" s="33"/>
      <c r="W260" s="33"/>
      <c r="X260" s="33"/>
      <c r="Y260" s="33"/>
      <c r="Z260" s="33"/>
      <c r="AA260" s="33"/>
      <c r="AB260" s="33"/>
      <c r="AC260" s="33"/>
      <c r="AD260" s="33"/>
      <c r="AE260" s="33"/>
      <c r="AF260" s="33"/>
      <c r="AG260" s="33"/>
      <c r="AH260" s="33"/>
      <c r="AI260" s="33"/>
      <c r="AJ260" s="33"/>
    </row>
    <row r="261" spans="2:36" ht="15.75">
      <c r="B261" s="33"/>
      <c r="C261" s="33"/>
      <c r="D261" s="33"/>
      <c r="E261" s="33"/>
      <c r="F261" s="33"/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33"/>
      <c r="R261" s="33"/>
      <c r="S261" s="33"/>
      <c r="T261" s="33"/>
      <c r="U261" s="33"/>
      <c r="V261" s="33"/>
      <c r="W261" s="33"/>
      <c r="X261" s="33"/>
      <c r="Y261" s="33"/>
      <c r="Z261" s="33"/>
      <c r="AA261" s="33"/>
      <c r="AB261" s="33"/>
      <c r="AC261" s="33"/>
      <c r="AD261" s="33"/>
      <c r="AE261" s="33"/>
      <c r="AF261" s="33"/>
      <c r="AG261" s="33"/>
      <c r="AH261" s="33"/>
      <c r="AI261" s="33"/>
      <c r="AJ261" s="33"/>
    </row>
    <row r="262" spans="2:36" ht="15.75">
      <c r="B262" s="33"/>
      <c r="C262" s="33"/>
      <c r="D262" s="33"/>
      <c r="E262" s="33"/>
      <c r="F262" s="33"/>
      <c r="G262" s="33"/>
      <c r="H262" s="33"/>
      <c r="I262" s="33"/>
      <c r="J262" s="33"/>
      <c r="K262" s="33"/>
      <c r="L262" s="33"/>
      <c r="M262" s="33"/>
      <c r="N262" s="33"/>
      <c r="O262" s="33"/>
      <c r="P262" s="33"/>
      <c r="Q262" s="33"/>
      <c r="R262" s="33"/>
      <c r="S262" s="33"/>
      <c r="T262" s="33"/>
      <c r="U262" s="33"/>
      <c r="V262" s="33"/>
      <c r="W262" s="33"/>
      <c r="X262" s="33"/>
      <c r="Y262" s="33"/>
      <c r="Z262" s="33"/>
      <c r="AA262" s="33"/>
      <c r="AB262" s="33"/>
      <c r="AC262" s="33"/>
      <c r="AD262" s="33"/>
      <c r="AE262" s="33"/>
      <c r="AF262" s="33"/>
      <c r="AG262" s="33"/>
      <c r="AH262" s="33"/>
      <c r="AI262" s="33"/>
      <c r="AJ262" s="33"/>
    </row>
    <row r="263" spans="2:36" ht="15.75">
      <c r="B263" s="33"/>
      <c r="C263" s="33"/>
      <c r="D263" s="33"/>
      <c r="E263" s="33"/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33"/>
      <c r="R263" s="33"/>
      <c r="S263" s="33"/>
      <c r="T263" s="33"/>
      <c r="U263" s="33"/>
      <c r="V263" s="33"/>
      <c r="W263" s="33"/>
      <c r="X263" s="33"/>
      <c r="Y263" s="33"/>
      <c r="Z263" s="33"/>
      <c r="AA263" s="33"/>
      <c r="AB263" s="33"/>
      <c r="AC263" s="33"/>
      <c r="AD263" s="33"/>
      <c r="AE263" s="33"/>
      <c r="AF263" s="33"/>
      <c r="AG263" s="33"/>
      <c r="AH263" s="33"/>
      <c r="AI263" s="33"/>
      <c r="AJ263" s="33"/>
    </row>
    <row r="264" spans="2:36" ht="15.75">
      <c r="B264" s="33"/>
      <c r="C264" s="33"/>
      <c r="D264" s="33"/>
      <c r="E264" s="33"/>
      <c r="F264" s="33"/>
      <c r="G264" s="33"/>
      <c r="H264" s="33"/>
      <c r="I264" s="33"/>
      <c r="J264" s="33"/>
      <c r="K264" s="33"/>
      <c r="L264" s="33"/>
      <c r="M264" s="33"/>
      <c r="N264" s="33"/>
      <c r="O264" s="33"/>
      <c r="P264" s="33"/>
      <c r="Q264" s="33"/>
      <c r="R264" s="33"/>
      <c r="S264" s="33"/>
      <c r="T264" s="33"/>
      <c r="U264" s="33"/>
      <c r="V264" s="33"/>
      <c r="W264" s="33"/>
      <c r="X264" s="33"/>
      <c r="Y264" s="33"/>
      <c r="Z264" s="33"/>
      <c r="AA264" s="33"/>
      <c r="AB264" s="33"/>
      <c r="AC264" s="33"/>
      <c r="AD264" s="33"/>
      <c r="AE264" s="33"/>
      <c r="AF264" s="33"/>
      <c r="AG264" s="33"/>
      <c r="AH264" s="33"/>
      <c r="AI264" s="33"/>
      <c r="AJ264" s="33"/>
    </row>
    <row r="265" spans="2:36" ht="15.75">
      <c r="B265" s="33"/>
      <c r="C265" s="33"/>
      <c r="D265" s="33"/>
      <c r="E265" s="33"/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33"/>
      <c r="R265" s="33"/>
      <c r="S265" s="33"/>
      <c r="T265" s="33"/>
      <c r="U265" s="33"/>
      <c r="V265" s="33"/>
      <c r="W265" s="33"/>
      <c r="X265" s="33"/>
      <c r="Y265" s="33"/>
      <c r="Z265" s="33"/>
      <c r="AA265" s="33"/>
      <c r="AB265" s="33"/>
      <c r="AC265" s="33"/>
      <c r="AD265" s="33"/>
      <c r="AE265" s="33"/>
      <c r="AF265" s="33"/>
      <c r="AG265" s="33"/>
      <c r="AH265" s="33"/>
      <c r="AI265" s="33"/>
      <c r="AJ265" s="33"/>
    </row>
    <row r="266" spans="2:36" ht="15.75">
      <c r="B266" s="33"/>
      <c r="C266" s="33"/>
      <c r="D266" s="33"/>
      <c r="E266" s="33"/>
      <c r="F266" s="33"/>
      <c r="G266" s="33"/>
      <c r="H266" s="33"/>
      <c r="I266" s="33"/>
      <c r="J266" s="33"/>
      <c r="K266" s="33"/>
      <c r="L266" s="33"/>
      <c r="M266" s="33"/>
      <c r="N266" s="33"/>
      <c r="O266" s="33"/>
      <c r="P266" s="33"/>
      <c r="Q266" s="33"/>
      <c r="R266" s="33"/>
      <c r="S266" s="33"/>
      <c r="T266" s="33"/>
      <c r="U266" s="33"/>
      <c r="V266" s="33"/>
      <c r="W266" s="33"/>
      <c r="X266" s="33"/>
      <c r="Y266" s="33"/>
      <c r="Z266" s="33"/>
      <c r="AA266" s="33"/>
      <c r="AB266" s="33"/>
      <c r="AC266" s="33"/>
      <c r="AD266" s="33"/>
      <c r="AE266" s="33"/>
      <c r="AF266" s="33"/>
      <c r="AG266" s="33"/>
      <c r="AH266" s="33"/>
      <c r="AI266" s="33"/>
      <c r="AJ266" s="33"/>
    </row>
    <row r="267" spans="2:36" ht="15.75">
      <c r="B267" s="33"/>
      <c r="C267" s="33"/>
      <c r="D267" s="33"/>
      <c r="E267" s="33"/>
      <c r="F267" s="33"/>
      <c r="G267" s="33"/>
      <c r="H267" s="33"/>
      <c r="I267" s="33"/>
      <c r="J267" s="33"/>
      <c r="K267" s="33"/>
      <c r="L267" s="33"/>
      <c r="M267" s="33"/>
      <c r="N267" s="33"/>
      <c r="O267" s="33"/>
      <c r="P267" s="33"/>
      <c r="Q267" s="33"/>
      <c r="R267" s="33"/>
      <c r="S267" s="33"/>
      <c r="T267" s="33"/>
      <c r="U267" s="33"/>
      <c r="V267" s="33"/>
      <c r="W267" s="33"/>
      <c r="X267" s="33"/>
      <c r="Y267" s="33"/>
      <c r="Z267" s="33"/>
      <c r="AA267" s="33"/>
      <c r="AB267" s="33"/>
      <c r="AC267" s="33"/>
      <c r="AD267" s="33"/>
      <c r="AE267" s="33"/>
      <c r="AF267" s="33"/>
      <c r="AG267" s="33"/>
      <c r="AH267" s="33"/>
      <c r="AI267" s="33"/>
      <c r="AJ267" s="33"/>
    </row>
    <row r="268" spans="2:36" ht="15.75">
      <c r="B268" s="33"/>
      <c r="C268" s="33"/>
      <c r="D268" s="33"/>
      <c r="E268" s="33"/>
      <c r="F268" s="33"/>
      <c r="G268" s="33"/>
      <c r="H268" s="33"/>
      <c r="I268" s="33"/>
      <c r="J268" s="33"/>
      <c r="K268" s="33"/>
      <c r="L268" s="33"/>
      <c r="M268" s="33"/>
      <c r="N268" s="33"/>
      <c r="O268" s="33"/>
      <c r="P268" s="33"/>
      <c r="Q268" s="33"/>
      <c r="R268" s="33"/>
      <c r="S268" s="33"/>
      <c r="T268" s="33"/>
      <c r="U268" s="33"/>
      <c r="V268" s="33"/>
      <c r="W268" s="33"/>
      <c r="X268" s="33"/>
      <c r="Y268" s="33"/>
      <c r="Z268" s="33"/>
      <c r="AA268" s="33"/>
      <c r="AB268" s="33"/>
      <c r="AC268" s="33"/>
      <c r="AD268" s="33"/>
      <c r="AE268" s="33"/>
      <c r="AF268" s="33"/>
      <c r="AG268" s="33"/>
      <c r="AH268" s="33"/>
      <c r="AI268" s="33"/>
      <c r="AJ268" s="33"/>
    </row>
    <row r="269" spans="2:36" ht="15.75">
      <c r="B269" s="33"/>
      <c r="C269" s="33"/>
      <c r="D269" s="33"/>
      <c r="E269" s="33"/>
      <c r="F269" s="33"/>
      <c r="G269" s="33"/>
      <c r="H269" s="33"/>
      <c r="I269" s="33"/>
      <c r="J269" s="33"/>
      <c r="K269" s="33"/>
      <c r="L269" s="33"/>
      <c r="M269" s="33"/>
      <c r="N269" s="33"/>
      <c r="O269" s="33"/>
      <c r="P269" s="33"/>
      <c r="Q269" s="33"/>
      <c r="R269" s="33"/>
      <c r="S269" s="33"/>
      <c r="T269" s="33"/>
      <c r="U269" s="33"/>
      <c r="V269" s="33"/>
      <c r="W269" s="33"/>
      <c r="X269" s="33"/>
      <c r="Y269" s="33"/>
      <c r="Z269" s="33"/>
      <c r="AA269" s="33"/>
      <c r="AB269" s="33"/>
      <c r="AC269" s="33"/>
      <c r="AD269" s="33"/>
      <c r="AE269" s="33"/>
      <c r="AF269" s="33"/>
      <c r="AG269" s="33"/>
      <c r="AH269" s="33"/>
      <c r="AI269" s="33"/>
      <c r="AJ269" s="33"/>
    </row>
    <row r="270" spans="2:36" ht="15.75">
      <c r="B270" s="33"/>
      <c r="C270" s="33"/>
      <c r="D270" s="33"/>
      <c r="E270" s="33"/>
      <c r="F270" s="33"/>
      <c r="G270" s="33"/>
      <c r="H270" s="33"/>
      <c r="I270" s="33"/>
      <c r="J270" s="33"/>
      <c r="K270" s="33"/>
      <c r="L270" s="33"/>
      <c r="M270" s="33"/>
      <c r="N270" s="33"/>
      <c r="O270" s="33"/>
      <c r="P270" s="33"/>
      <c r="Q270" s="33"/>
      <c r="R270" s="33"/>
      <c r="S270" s="33"/>
      <c r="T270" s="33"/>
      <c r="U270" s="33"/>
      <c r="V270" s="33"/>
      <c r="W270" s="33"/>
      <c r="X270" s="33"/>
      <c r="Y270" s="33"/>
      <c r="Z270" s="33"/>
      <c r="AA270" s="33"/>
      <c r="AB270" s="33"/>
      <c r="AC270" s="33"/>
      <c r="AD270" s="33"/>
      <c r="AE270" s="33"/>
      <c r="AF270" s="33"/>
      <c r="AG270" s="33"/>
      <c r="AH270" s="33"/>
      <c r="AI270" s="33"/>
      <c r="AJ270" s="33"/>
    </row>
    <row r="271" spans="2:36" ht="15.75">
      <c r="B271" s="33"/>
      <c r="C271" s="33"/>
      <c r="D271" s="33"/>
      <c r="E271" s="33"/>
      <c r="F271" s="33"/>
      <c r="G271" s="33"/>
      <c r="H271" s="33"/>
      <c r="I271" s="33"/>
      <c r="J271" s="33"/>
      <c r="K271" s="33"/>
      <c r="L271" s="33"/>
      <c r="M271" s="33"/>
      <c r="N271" s="33"/>
      <c r="O271" s="33"/>
      <c r="P271" s="33"/>
      <c r="Q271" s="33"/>
      <c r="R271" s="33"/>
      <c r="S271" s="33"/>
      <c r="T271" s="33"/>
      <c r="U271" s="33"/>
      <c r="V271" s="33"/>
      <c r="W271" s="33"/>
      <c r="X271" s="33"/>
      <c r="Y271" s="33"/>
      <c r="Z271" s="33"/>
      <c r="AA271" s="33"/>
      <c r="AB271" s="33"/>
      <c r="AC271" s="33"/>
      <c r="AD271" s="33"/>
      <c r="AE271" s="33"/>
      <c r="AF271" s="33"/>
      <c r="AG271" s="33"/>
      <c r="AH271" s="33"/>
      <c r="AI271" s="33"/>
      <c r="AJ271" s="33"/>
    </row>
    <row r="272" spans="2:36" ht="15.75">
      <c r="B272" s="33"/>
      <c r="C272" s="33"/>
      <c r="D272" s="33"/>
      <c r="E272" s="33"/>
      <c r="F272" s="33"/>
      <c r="G272" s="33"/>
      <c r="H272" s="33"/>
      <c r="I272" s="33"/>
      <c r="J272" s="33"/>
      <c r="K272" s="33"/>
      <c r="L272" s="33"/>
      <c r="M272" s="33"/>
      <c r="N272" s="33"/>
      <c r="O272" s="33"/>
      <c r="P272" s="33"/>
      <c r="Q272" s="33"/>
      <c r="R272" s="33"/>
      <c r="S272" s="33"/>
      <c r="T272" s="33"/>
      <c r="U272" s="33"/>
      <c r="V272" s="33"/>
      <c r="W272" s="33"/>
      <c r="X272" s="33"/>
      <c r="Y272" s="33"/>
      <c r="Z272" s="33"/>
      <c r="AA272" s="33"/>
      <c r="AB272" s="33"/>
      <c r="AC272" s="33"/>
      <c r="AD272" s="33"/>
      <c r="AE272" s="33"/>
      <c r="AF272" s="33"/>
      <c r="AG272" s="33"/>
      <c r="AH272" s="33"/>
      <c r="AI272" s="33"/>
      <c r="AJ272" s="33"/>
    </row>
    <row r="273" spans="2:36" ht="15.75">
      <c r="B273" s="33"/>
      <c r="C273" s="33"/>
      <c r="D273" s="33"/>
      <c r="E273" s="33"/>
      <c r="F273" s="33"/>
      <c r="G273" s="33"/>
      <c r="H273" s="33"/>
      <c r="I273" s="33"/>
      <c r="J273" s="33"/>
      <c r="K273" s="33"/>
      <c r="L273" s="33"/>
      <c r="M273" s="33"/>
      <c r="N273" s="33"/>
      <c r="O273" s="33"/>
      <c r="P273" s="33"/>
      <c r="Q273" s="33"/>
      <c r="R273" s="33"/>
      <c r="S273" s="33"/>
      <c r="T273" s="33"/>
      <c r="U273" s="33"/>
      <c r="V273" s="33"/>
      <c r="W273" s="33"/>
      <c r="X273" s="33"/>
      <c r="Y273" s="33"/>
      <c r="Z273" s="33"/>
      <c r="AA273" s="33"/>
      <c r="AB273" s="33"/>
      <c r="AC273" s="33"/>
      <c r="AD273" s="33"/>
      <c r="AE273" s="33"/>
      <c r="AF273" s="33"/>
      <c r="AG273" s="33"/>
      <c r="AH273" s="33"/>
      <c r="AI273" s="33"/>
      <c r="AJ273" s="33"/>
    </row>
    <row r="274" spans="2:36" ht="15.75">
      <c r="B274" s="33"/>
      <c r="C274" s="33"/>
      <c r="D274" s="33"/>
      <c r="E274" s="33"/>
      <c r="F274" s="33"/>
      <c r="G274" s="33"/>
      <c r="H274" s="33"/>
      <c r="I274" s="33"/>
      <c r="J274" s="33"/>
      <c r="K274" s="33"/>
      <c r="L274" s="33"/>
      <c r="M274" s="33"/>
      <c r="N274" s="33"/>
      <c r="O274" s="33"/>
      <c r="P274" s="33"/>
      <c r="Q274" s="33"/>
      <c r="R274" s="33"/>
      <c r="S274" s="33"/>
      <c r="T274" s="33"/>
      <c r="U274" s="33"/>
      <c r="V274" s="33"/>
      <c r="W274" s="33"/>
      <c r="X274" s="33"/>
      <c r="Y274" s="33"/>
      <c r="Z274" s="33"/>
      <c r="AA274" s="33"/>
      <c r="AB274" s="33"/>
      <c r="AC274" s="33"/>
      <c r="AD274" s="33"/>
      <c r="AE274" s="33"/>
      <c r="AF274" s="33"/>
      <c r="AG274" s="33"/>
      <c r="AH274" s="33"/>
      <c r="AI274" s="33"/>
      <c r="AJ274" s="33"/>
    </row>
    <row r="275" spans="2:36" ht="15.75">
      <c r="B275" s="33"/>
      <c r="C275" s="33"/>
      <c r="D275" s="33"/>
      <c r="E275" s="33"/>
      <c r="F275" s="33"/>
      <c r="G275" s="33"/>
      <c r="H275" s="33"/>
      <c r="I275" s="33"/>
      <c r="J275" s="33"/>
      <c r="K275" s="33"/>
      <c r="L275" s="33"/>
      <c r="M275" s="33"/>
      <c r="N275" s="33"/>
      <c r="O275" s="33"/>
      <c r="P275" s="33"/>
      <c r="Q275" s="33"/>
      <c r="R275" s="33"/>
      <c r="S275" s="33"/>
      <c r="T275" s="33"/>
      <c r="U275" s="33"/>
      <c r="V275" s="33"/>
      <c r="W275" s="33"/>
      <c r="X275" s="33"/>
      <c r="Y275" s="33"/>
      <c r="Z275" s="33"/>
      <c r="AA275" s="33"/>
      <c r="AB275" s="33"/>
      <c r="AC275" s="33"/>
      <c r="AD275" s="33"/>
      <c r="AE275" s="33"/>
      <c r="AF275" s="33"/>
      <c r="AG275" s="33"/>
      <c r="AH275" s="33"/>
      <c r="AI275" s="33"/>
      <c r="AJ275" s="33"/>
    </row>
    <row r="276" spans="2:36" ht="15.75">
      <c r="B276" s="33"/>
      <c r="C276" s="33"/>
      <c r="D276" s="33"/>
      <c r="E276" s="33"/>
      <c r="F276" s="33"/>
      <c r="G276" s="33"/>
      <c r="H276" s="33"/>
      <c r="I276" s="33"/>
      <c r="J276" s="33"/>
      <c r="K276" s="33"/>
      <c r="L276" s="33"/>
      <c r="M276" s="33"/>
      <c r="N276" s="33"/>
      <c r="O276" s="33"/>
      <c r="P276" s="33"/>
      <c r="Q276" s="33"/>
      <c r="R276" s="33"/>
      <c r="S276" s="33"/>
      <c r="T276" s="33"/>
      <c r="U276" s="33"/>
      <c r="V276" s="33"/>
      <c r="W276" s="33"/>
      <c r="X276" s="33"/>
      <c r="Y276" s="33"/>
      <c r="Z276" s="33"/>
      <c r="AA276" s="33"/>
      <c r="AB276" s="33"/>
      <c r="AC276" s="33"/>
      <c r="AD276" s="33"/>
      <c r="AE276" s="33"/>
      <c r="AF276" s="33"/>
      <c r="AG276" s="33"/>
      <c r="AH276" s="33"/>
      <c r="AI276" s="33"/>
      <c r="AJ276" s="33"/>
    </row>
    <row r="277" spans="2:36" ht="15.75">
      <c r="B277" s="33"/>
      <c r="C277" s="33"/>
      <c r="D277" s="33"/>
      <c r="E277" s="33"/>
      <c r="F277" s="33"/>
      <c r="G277" s="33"/>
      <c r="H277" s="33"/>
      <c r="I277" s="33"/>
      <c r="J277" s="33"/>
      <c r="K277" s="33"/>
      <c r="L277" s="33"/>
      <c r="M277" s="33"/>
      <c r="N277" s="33"/>
      <c r="O277" s="33"/>
      <c r="P277" s="33"/>
      <c r="Q277" s="33"/>
      <c r="R277" s="33"/>
      <c r="S277" s="33"/>
      <c r="T277" s="33"/>
      <c r="U277" s="33"/>
      <c r="V277" s="33"/>
      <c r="W277" s="33"/>
      <c r="X277" s="33"/>
      <c r="Y277" s="33"/>
      <c r="Z277" s="33"/>
      <c r="AA277" s="33"/>
      <c r="AB277" s="33"/>
      <c r="AC277" s="33"/>
      <c r="AD277" s="33"/>
      <c r="AE277" s="33"/>
      <c r="AF277" s="33"/>
      <c r="AG277" s="33"/>
      <c r="AH277" s="33"/>
      <c r="AI277" s="33"/>
      <c r="AJ277" s="33"/>
    </row>
    <row r="278" spans="2:36" ht="15.75">
      <c r="B278" s="33"/>
      <c r="C278" s="33"/>
      <c r="D278" s="33"/>
      <c r="E278" s="33"/>
      <c r="F278" s="33"/>
      <c r="G278" s="33"/>
      <c r="H278" s="33"/>
      <c r="I278" s="33"/>
      <c r="J278" s="33"/>
      <c r="K278" s="33"/>
      <c r="L278" s="33"/>
      <c r="M278" s="33"/>
      <c r="N278" s="33"/>
      <c r="O278" s="33"/>
      <c r="P278" s="33"/>
      <c r="Q278" s="33"/>
      <c r="R278" s="33"/>
      <c r="S278" s="33"/>
      <c r="T278" s="33"/>
      <c r="U278" s="33"/>
      <c r="V278" s="33"/>
      <c r="W278" s="33"/>
      <c r="X278" s="33"/>
      <c r="Y278" s="33"/>
      <c r="Z278" s="33"/>
      <c r="AA278" s="33"/>
      <c r="AB278" s="33"/>
      <c r="AC278" s="33"/>
      <c r="AD278" s="33"/>
      <c r="AE278" s="33"/>
      <c r="AF278" s="33"/>
      <c r="AG278" s="33"/>
      <c r="AH278" s="33"/>
      <c r="AI278" s="33"/>
      <c r="AJ278" s="33"/>
    </row>
    <row r="279" spans="2:36" ht="15.75">
      <c r="B279" s="33"/>
      <c r="C279" s="33"/>
      <c r="D279" s="33"/>
      <c r="E279" s="33"/>
      <c r="F279" s="33"/>
      <c r="G279" s="33"/>
      <c r="H279" s="33"/>
      <c r="I279" s="33"/>
      <c r="J279" s="33"/>
      <c r="K279" s="33"/>
      <c r="L279" s="33"/>
      <c r="M279" s="33"/>
      <c r="N279" s="33"/>
      <c r="O279" s="33"/>
      <c r="P279" s="33"/>
      <c r="Q279" s="33"/>
      <c r="R279" s="33"/>
      <c r="S279" s="33"/>
      <c r="T279" s="33"/>
      <c r="U279" s="33"/>
      <c r="V279" s="33"/>
      <c r="W279" s="33"/>
      <c r="X279" s="33"/>
      <c r="Y279" s="33"/>
      <c r="Z279" s="33"/>
      <c r="AA279" s="33"/>
      <c r="AB279" s="33"/>
      <c r="AC279" s="33"/>
      <c r="AD279" s="33"/>
      <c r="AE279" s="33"/>
      <c r="AF279" s="33"/>
      <c r="AG279" s="33"/>
      <c r="AH279" s="33"/>
      <c r="AI279" s="33"/>
      <c r="AJ279" s="33"/>
    </row>
    <row r="280" spans="2:36" ht="15.75">
      <c r="B280" s="33"/>
      <c r="C280" s="33"/>
      <c r="D280" s="33"/>
      <c r="E280" s="33"/>
      <c r="F280" s="33"/>
      <c r="G280" s="33"/>
      <c r="H280" s="33"/>
      <c r="I280" s="33"/>
      <c r="J280" s="33"/>
      <c r="K280" s="33"/>
      <c r="L280" s="33"/>
      <c r="M280" s="33"/>
      <c r="N280" s="33"/>
      <c r="O280" s="33"/>
      <c r="P280" s="33"/>
      <c r="Q280" s="33"/>
      <c r="R280" s="33"/>
      <c r="S280" s="33"/>
      <c r="T280" s="33"/>
      <c r="U280" s="33"/>
      <c r="V280" s="33"/>
      <c r="W280" s="33"/>
      <c r="X280" s="33"/>
      <c r="Y280" s="33"/>
      <c r="Z280" s="33"/>
      <c r="AA280" s="33"/>
      <c r="AB280" s="33"/>
      <c r="AC280" s="33"/>
      <c r="AD280" s="33"/>
      <c r="AE280" s="33"/>
      <c r="AF280" s="33"/>
      <c r="AG280" s="33"/>
      <c r="AH280" s="33"/>
      <c r="AI280" s="33"/>
      <c r="AJ280" s="33"/>
    </row>
    <row r="281" spans="2:36" ht="15.75">
      <c r="B281" s="33"/>
      <c r="C281" s="33"/>
      <c r="D281" s="33"/>
      <c r="E281" s="33"/>
      <c r="F281" s="33"/>
      <c r="G281" s="33"/>
      <c r="H281" s="33"/>
      <c r="I281" s="33"/>
      <c r="J281" s="33"/>
      <c r="K281" s="33"/>
      <c r="L281" s="33"/>
      <c r="M281" s="33"/>
      <c r="N281" s="33"/>
      <c r="O281" s="33"/>
      <c r="P281" s="33"/>
      <c r="Q281" s="33"/>
      <c r="R281" s="33"/>
      <c r="S281" s="33"/>
      <c r="T281" s="33"/>
      <c r="U281" s="33"/>
      <c r="V281" s="33"/>
      <c r="W281" s="33"/>
      <c r="X281" s="33"/>
      <c r="Y281" s="33"/>
      <c r="Z281" s="33"/>
      <c r="AA281" s="33"/>
      <c r="AB281" s="33"/>
      <c r="AC281" s="33"/>
      <c r="AD281" s="33"/>
      <c r="AE281" s="33"/>
      <c r="AF281" s="33"/>
      <c r="AG281" s="33"/>
      <c r="AH281" s="33"/>
      <c r="AI281" s="33"/>
      <c r="AJ281" s="33"/>
    </row>
    <row r="282" spans="2:36" ht="15.75">
      <c r="B282" s="33"/>
      <c r="C282" s="33"/>
      <c r="D282" s="33"/>
      <c r="E282" s="33"/>
      <c r="F282" s="33"/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33"/>
      <c r="R282" s="33"/>
      <c r="S282" s="33"/>
      <c r="T282" s="33"/>
      <c r="U282" s="33"/>
      <c r="V282" s="33"/>
      <c r="W282" s="33"/>
      <c r="X282" s="33"/>
      <c r="Y282" s="33"/>
      <c r="Z282" s="33"/>
      <c r="AA282" s="33"/>
      <c r="AB282" s="33"/>
      <c r="AC282" s="33"/>
      <c r="AD282" s="33"/>
      <c r="AE282" s="33"/>
      <c r="AF282" s="33"/>
      <c r="AG282" s="33"/>
      <c r="AH282" s="33"/>
      <c r="AI282" s="33"/>
      <c r="AJ282" s="33"/>
    </row>
    <row r="283" spans="2:36" ht="15.75">
      <c r="B283" s="33"/>
      <c r="C283" s="33"/>
      <c r="D283" s="33"/>
      <c r="E283" s="33"/>
      <c r="F283" s="33"/>
      <c r="G283" s="33"/>
      <c r="H283" s="33"/>
      <c r="I283" s="33"/>
      <c r="J283" s="33"/>
      <c r="K283" s="33"/>
      <c r="L283" s="33"/>
      <c r="M283" s="33"/>
      <c r="N283" s="33"/>
      <c r="O283" s="33"/>
      <c r="P283" s="33"/>
      <c r="Q283" s="33"/>
      <c r="R283" s="33"/>
      <c r="S283" s="33"/>
      <c r="T283" s="33"/>
      <c r="U283" s="33"/>
      <c r="V283" s="33"/>
      <c r="W283" s="33"/>
      <c r="X283" s="33"/>
      <c r="Y283" s="33"/>
      <c r="Z283" s="33"/>
      <c r="AA283" s="33"/>
      <c r="AB283" s="33"/>
      <c r="AC283" s="33"/>
      <c r="AD283" s="33"/>
      <c r="AE283" s="33"/>
      <c r="AF283" s="33"/>
      <c r="AG283" s="33"/>
      <c r="AH283" s="33"/>
      <c r="AI283" s="33"/>
      <c r="AJ283" s="33"/>
    </row>
    <row r="284" spans="2:36" ht="15.75">
      <c r="B284" s="33"/>
      <c r="C284" s="33"/>
      <c r="D284" s="33"/>
      <c r="E284" s="33"/>
      <c r="F284" s="33"/>
      <c r="G284" s="33"/>
      <c r="H284" s="33"/>
      <c r="I284" s="33"/>
      <c r="J284" s="33"/>
      <c r="K284" s="33"/>
      <c r="L284" s="33"/>
      <c r="M284" s="33"/>
      <c r="N284" s="33"/>
      <c r="O284" s="33"/>
      <c r="P284" s="33"/>
      <c r="Q284" s="33"/>
      <c r="R284" s="33"/>
      <c r="S284" s="33"/>
      <c r="T284" s="33"/>
      <c r="U284" s="33"/>
      <c r="V284" s="33"/>
      <c r="W284" s="33"/>
      <c r="X284" s="33"/>
      <c r="Y284" s="33"/>
      <c r="Z284" s="33"/>
      <c r="AA284" s="33"/>
      <c r="AB284" s="33"/>
      <c r="AC284" s="33"/>
      <c r="AD284" s="33"/>
      <c r="AE284" s="33"/>
      <c r="AF284" s="33"/>
      <c r="AG284" s="33"/>
      <c r="AH284" s="33"/>
      <c r="AI284" s="33"/>
      <c r="AJ284" s="33"/>
    </row>
    <row r="285" spans="2:36" ht="15.75">
      <c r="B285" s="33"/>
      <c r="C285" s="33"/>
      <c r="D285" s="33"/>
      <c r="E285" s="33"/>
      <c r="F285" s="33"/>
      <c r="G285" s="33"/>
      <c r="H285" s="33"/>
      <c r="I285" s="33"/>
      <c r="J285" s="33"/>
      <c r="K285" s="33"/>
      <c r="L285" s="33"/>
      <c r="M285" s="33"/>
      <c r="N285" s="33"/>
      <c r="O285" s="33"/>
      <c r="P285" s="33"/>
      <c r="Q285" s="33"/>
      <c r="R285" s="33"/>
      <c r="S285" s="33"/>
      <c r="T285" s="33"/>
      <c r="U285" s="33"/>
      <c r="V285" s="33"/>
      <c r="W285" s="33"/>
      <c r="X285" s="33"/>
      <c r="Y285" s="33"/>
      <c r="Z285" s="33"/>
      <c r="AA285" s="33"/>
      <c r="AB285" s="33"/>
      <c r="AC285" s="33"/>
      <c r="AD285" s="33"/>
      <c r="AE285" s="33"/>
      <c r="AF285" s="33"/>
      <c r="AG285" s="33"/>
      <c r="AH285" s="33"/>
      <c r="AI285" s="33"/>
      <c r="AJ285" s="33"/>
    </row>
    <row r="286" spans="2:36" ht="15.75">
      <c r="B286" s="33"/>
      <c r="C286" s="33"/>
      <c r="D286" s="33"/>
      <c r="E286" s="33"/>
      <c r="F286" s="33"/>
      <c r="G286" s="33"/>
      <c r="H286" s="33"/>
      <c r="I286" s="33"/>
      <c r="J286" s="33"/>
      <c r="K286" s="33"/>
      <c r="L286" s="33"/>
      <c r="M286" s="33"/>
      <c r="N286" s="33"/>
      <c r="O286" s="33"/>
      <c r="P286" s="33"/>
      <c r="Q286" s="33"/>
      <c r="R286" s="33"/>
      <c r="S286" s="33"/>
      <c r="T286" s="33"/>
      <c r="U286" s="33"/>
      <c r="V286" s="33"/>
      <c r="W286" s="33"/>
      <c r="X286" s="33"/>
      <c r="Y286" s="33"/>
      <c r="Z286" s="33"/>
      <c r="AA286" s="33"/>
      <c r="AB286" s="33"/>
      <c r="AC286" s="33"/>
      <c r="AD286" s="33"/>
      <c r="AE286" s="33"/>
      <c r="AF286" s="33"/>
      <c r="AG286" s="33"/>
      <c r="AH286" s="33"/>
      <c r="AI286" s="33"/>
      <c r="AJ286" s="33"/>
    </row>
    <row r="287" spans="2:36" ht="15.75">
      <c r="B287" s="33"/>
      <c r="C287" s="33"/>
      <c r="D287" s="33"/>
      <c r="E287" s="33"/>
      <c r="F287" s="33"/>
      <c r="G287" s="33"/>
      <c r="H287" s="33"/>
      <c r="I287" s="33"/>
      <c r="J287" s="33"/>
      <c r="K287" s="33"/>
      <c r="L287" s="33"/>
      <c r="M287" s="33"/>
      <c r="N287" s="33"/>
      <c r="O287" s="33"/>
      <c r="P287" s="33"/>
      <c r="Q287" s="33"/>
      <c r="R287" s="33"/>
      <c r="S287" s="33"/>
      <c r="T287" s="33"/>
      <c r="U287" s="33"/>
      <c r="V287" s="33"/>
      <c r="W287" s="33"/>
      <c r="X287" s="33"/>
      <c r="Y287" s="33"/>
      <c r="Z287" s="33"/>
      <c r="AA287" s="33"/>
      <c r="AB287" s="33"/>
      <c r="AC287" s="33"/>
      <c r="AD287" s="33"/>
      <c r="AE287" s="33"/>
      <c r="AF287" s="33"/>
      <c r="AG287" s="33"/>
      <c r="AH287" s="33"/>
      <c r="AI287" s="33"/>
      <c r="AJ287" s="33"/>
    </row>
    <row r="288" spans="2:36" ht="15.75">
      <c r="B288" s="33"/>
      <c r="C288" s="33"/>
      <c r="D288" s="33"/>
      <c r="E288" s="33"/>
      <c r="F288" s="33"/>
      <c r="G288" s="33"/>
      <c r="H288" s="33"/>
      <c r="I288" s="33"/>
      <c r="J288" s="33"/>
      <c r="K288" s="33"/>
      <c r="L288" s="33"/>
      <c r="M288" s="33"/>
      <c r="N288" s="33"/>
      <c r="O288" s="33"/>
      <c r="P288" s="33"/>
      <c r="Q288" s="33"/>
      <c r="R288" s="33"/>
      <c r="S288" s="33"/>
      <c r="T288" s="33"/>
      <c r="U288" s="33"/>
      <c r="V288" s="33"/>
      <c r="W288" s="33"/>
      <c r="X288" s="33"/>
      <c r="Y288" s="33"/>
      <c r="Z288" s="33"/>
      <c r="AA288" s="33"/>
      <c r="AB288" s="33"/>
      <c r="AC288" s="33"/>
      <c r="AD288" s="33"/>
      <c r="AE288" s="33"/>
      <c r="AF288" s="33"/>
      <c r="AG288" s="33"/>
      <c r="AH288" s="33"/>
      <c r="AI288" s="33"/>
      <c r="AJ288" s="33"/>
    </row>
    <row r="289" spans="2:36" ht="15.75">
      <c r="B289" s="33"/>
      <c r="C289" s="33"/>
      <c r="D289" s="33"/>
      <c r="E289" s="33"/>
      <c r="F289" s="33"/>
      <c r="G289" s="33"/>
      <c r="H289" s="33"/>
      <c r="I289" s="33"/>
      <c r="J289" s="33"/>
      <c r="K289" s="33"/>
      <c r="L289" s="33"/>
      <c r="M289" s="33"/>
      <c r="N289" s="33"/>
      <c r="O289" s="33"/>
      <c r="P289" s="33"/>
      <c r="Q289" s="33"/>
      <c r="R289" s="33"/>
      <c r="S289" s="33"/>
      <c r="T289" s="33"/>
      <c r="U289" s="33"/>
      <c r="V289" s="33"/>
      <c r="W289" s="33"/>
      <c r="X289" s="33"/>
      <c r="Y289" s="33"/>
      <c r="Z289" s="33"/>
      <c r="AA289" s="33"/>
      <c r="AB289" s="33"/>
      <c r="AC289" s="33"/>
      <c r="AD289" s="33"/>
      <c r="AE289" s="33"/>
      <c r="AF289" s="33"/>
      <c r="AG289" s="33"/>
      <c r="AH289" s="33"/>
      <c r="AI289" s="33"/>
      <c r="AJ289" s="33"/>
    </row>
    <row r="290" spans="2:36" ht="15.75">
      <c r="B290" s="33"/>
      <c r="C290" s="33"/>
      <c r="D290" s="33"/>
      <c r="E290" s="33"/>
      <c r="F290" s="33"/>
      <c r="G290" s="33"/>
      <c r="H290" s="33"/>
      <c r="I290" s="33"/>
      <c r="J290" s="33"/>
      <c r="K290" s="33"/>
      <c r="L290" s="33"/>
      <c r="M290" s="33"/>
      <c r="N290" s="33"/>
      <c r="O290" s="33"/>
      <c r="P290" s="33"/>
      <c r="Q290" s="33"/>
      <c r="R290" s="33"/>
      <c r="S290" s="33"/>
      <c r="T290" s="33"/>
      <c r="U290" s="33"/>
      <c r="V290" s="33"/>
      <c r="W290" s="33"/>
      <c r="X290" s="33"/>
      <c r="Y290" s="33"/>
      <c r="Z290" s="33"/>
      <c r="AA290" s="33"/>
      <c r="AB290" s="33"/>
      <c r="AC290" s="33"/>
      <c r="AD290" s="33"/>
      <c r="AE290" s="33"/>
      <c r="AF290" s="33"/>
      <c r="AG290" s="33"/>
      <c r="AH290" s="33"/>
      <c r="AI290" s="33"/>
      <c r="AJ290" s="33"/>
    </row>
    <row r="291" spans="2:36" ht="15.75">
      <c r="B291" s="33"/>
      <c r="C291" s="33"/>
      <c r="D291" s="33"/>
      <c r="E291" s="33"/>
      <c r="F291" s="33"/>
      <c r="G291" s="33"/>
      <c r="H291" s="33"/>
      <c r="I291" s="33"/>
      <c r="J291" s="33"/>
      <c r="K291" s="33"/>
      <c r="L291" s="33"/>
      <c r="M291" s="33"/>
      <c r="N291" s="33"/>
      <c r="O291" s="33"/>
      <c r="P291" s="33"/>
      <c r="Q291" s="33"/>
      <c r="R291" s="33"/>
      <c r="S291" s="33"/>
      <c r="T291" s="33"/>
      <c r="U291" s="33"/>
      <c r="V291" s="33"/>
      <c r="W291" s="33"/>
      <c r="X291" s="33"/>
      <c r="Y291" s="33"/>
      <c r="Z291" s="33"/>
      <c r="AA291" s="33"/>
      <c r="AB291" s="33"/>
      <c r="AC291" s="33"/>
      <c r="AD291" s="33"/>
      <c r="AE291" s="33"/>
      <c r="AF291" s="33"/>
      <c r="AG291" s="33"/>
      <c r="AH291" s="33"/>
      <c r="AI291" s="33"/>
      <c r="AJ291" s="33"/>
    </row>
    <row r="292" spans="2:36" ht="15.75">
      <c r="B292" s="33"/>
      <c r="C292" s="33"/>
      <c r="D292" s="33"/>
      <c r="E292" s="33"/>
      <c r="F292" s="33"/>
      <c r="G292" s="33"/>
      <c r="H292" s="33"/>
      <c r="I292" s="33"/>
      <c r="J292" s="33"/>
      <c r="K292" s="33"/>
      <c r="L292" s="33"/>
      <c r="M292" s="33"/>
      <c r="N292" s="33"/>
      <c r="O292" s="33"/>
      <c r="P292" s="33"/>
      <c r="Q292" s="33"/>
      <c r="R292" s="33"/>
      <c r="S292" s="33"/>
      <c r="T292" s="33"/>
      <c r="U292" s="33"/>
      <c r="V292" s="33"/>
      <c r="W292" s="33"/>
      <c r="X292" s="33"/>
      <c r="Y292" s="33"/>
      <c r="Z292" s="33"/>
      <c r="AA292" s="33"/>
      <c r="AB292" s="33"/>
      <c r="AC292" s="33"/>
      <c r="AD292" s="33"/>
      <c r="AE292" s="33"/>
      <c r="AF292" s="33"/>
      <c r="AG292" s="33"/>
      <c r="AH292" s="33"/>
      <c r="AI292" s="33"/>
      <c r="AJ292" s="33"/>
    </row>
    <row r="293" spans="2:36" ht="15.75">
      <c r="B293" s="33"/>
      <c r="C293" s="33"/>
      <c r="D293" s="33"/>
      <c r="E293" s="33"/>
      <c r="F293" s="33"/>
      <c r="G293" s="33"/>
      <c r="H293" s="33"/>
      <c r="I293" s="33"/>
      <c r="J293" s="33"/>
      <c r="K293" s="33"/>
      <c r="L293" s="33"/>
      <c r="M293" s="33"/>
      <c r="N293" s="33"/>
      <c r="O293" s="33"/>
      <c r="P293" s="33"/>
      <c r="Q293" s="33"/>
      <c r="R293" s="33"/>
      <c r="S293" s="33"/>
      <c r="T293" s="33"/>
      <c r="U293" s="33"/>
      <c r="V293" s="33"/>
      <c r="W293" s="33"/>
      <c r="X293" s="33"/>
      <c r="Y293" s="33"/>
      <c r="Z293" s="33"/>
      <c r="AA293" s="33"/>
      <c r="AB293" s="33"/>
      <c r="AC293" s="33"/>
      <c r="AD293" s="33"/>
      <c r="AE293" s="33"/>
      <c r="AF293" s="33"/>
      <c r="AG293" s="33"/>
      <c r="AH293" s="33"/>
      <c r="AI293" s="33"/>
      <c r="AJ293" s="33"/>
    </row>
    <row r="294" spans="2:36" ht="15.75">
      <c r="B294" s="33"/>
      <c r="C294" s="33"/>
      <c r="D294" s="33"/>
      <c r="E294" s="33"/>
      <c r="F294" s="33"/>
      <c r="G294" s="33"/>
      <c r="H294" s="33"/>
      <c r="I294" s="33"/>
      <c r="J294" s="33"/>
      <c r="K294" s="33"/>
      <c r="L294" s="33"/>
      <c r="M294" s="33"/>
      <c r="N294" s="33"/>
      <c r="O294" s="33"/>
      <c r="P294" s="33"/>
      <c r="Q294" s="33"/>
      <c r="R294" s="33"/>
      <c r="S294" s="33"/>
      <c r="T294" s="33"/>
      <c r="U294" s="33"/>
      <c r="V294" s="33"/>
      <c r="W294" s="33"/>
      <c r="X294" s="33"/>
      <c r="Y294" s="33"/>
      <c r="Z294" s="33"/>
      <c r="AA294" s="33"/>
      <c r="AB294" s="33"/>
      <c r="AC294" s="33"/>
      <c r="AD294" s="33"/>
      <c r="AE294" s="33"/>
      <c r="AF294" s="33"/>
      <c r="AG294" s="33"/>
      <c r="AH294" s="33"/>
      <c r="AI294" s="33"/>
      <c r="AJ294" s="33"/>
    </row>
    <row r="295" spans="2:36" ht="15.75">
      <c r="B295" s="33"/>
      <c r="C295" s="33"/>
      <c r="D295" s="33"/>
      <c r="E295" s="33"/>
      <c r="F295" s="33"/>
      <c r="G295" s="33"/>
      <c r="H295" s="33"/>
      <c r="I295" s="33"/>
      <c r="J295" s="33"/>
      <c r="K295" s="33"/>
      <c r="L295" s="33"/>
      <c r="M295" s="33"/>
      <c r="N295" s="33"/>
      <c r="O295" s="33"/>
      <c r="P295" s="33"/>
      <c r="Q295" s="33"/>
      <c r="R295" s="33"/>
      <c r="S295" s="33"/>
      <c r="T295" s="33"/>
      <c r="U295" s="33"/>
      <c r="V295" s="33"/>
      <c r="W295" s="33"/>
      <c r="X295" s="33"/>
      <c r="Y295" s="33"/>
      <c r="Z295" s="33"/>
      <c r="AA295" s="33"/>
      <c r="AB295" s="33"/>
      <c r="AC295" s="33"/>
      <c r="AD295" s="33"/>
      <c r="AE295" s="33"/>
      <c r="AF295" s="33"/>
      <c r="AG295" s="33"/>
      <c r="AH295" s="33"/>
      <c r="AI295" s="33"/>
      <c r="AJ295" s="33"/>
    </row>
    <row r="296" spans="2:36" ht="15.75">
      <c r="B296" s="33"/>
      <c r="C296" s="33"/>
      <c r="D296" s="33"/>
      <c r="E296" s="33"/>
      <c r="F296" s="33"/>
      <c r="G296" s="33"/>
      <c r="H296" s="33"/>
      <c r="I296" s="33"/>
      <c r="J296" s="33"/>
      <c r="K296" s="33"/>
      <c r="L296" s="33"/>
      <c r="M296" s="33"/>
      <c r="N296" s="33"/>
      <c r="O296" s="33"/>
      <c r="P296" s="33"/>
      <c r="Q296" s="33"/>
      <c r="R296" s="33"/>
      <c r="S296" s="33"/>
      <c r="T296" s="33"/>
      <c r="U296" s="33"/>
      <c r="V296" s="33"/>
      <c r="W296" s="33"/>
      <c r="X296" s="33"/>
      <c r="Y296" s="33"/>
      <c r="Z296" s="33"/>
      <c r="AA296" s="33"/>
      <c r="AB296" s="33"/>
      <c r="AC296" s="33"/>
      <c r="AD296" s="33"/>
      <c r="AE296" s="33"/>
      <c r="AF296" s="33"/>
      <c r="AG296" s="33"/>
      <c r="AH296" s="33"/>
      <c r="AI296" s="33"/>
      <c r="AJ296" s="33"/>
    </row>
    <row r="297" spans="2:36" ht="15.75">
      <c r="B297" s="33"/>
      <c r="C297" s="33"/>
      <c r="D297" s="33"/>
      <c r="E297" s="33"/>
      <c r="F297" s="33"/>
      <c r="G297" s="33"/>
      <c r="H297" s="33"/>
      <c r="I297" s="33"/>
      <c r="J297" s="33"/>
      <c r="K297" s="33"/>
      <c r="L297" s="33"/>
      <c r="M297" s="33"/>
      <c r="N297" s="33"/>
      <c r="O297" s="33"/>
      <c r="P297" s="33"/>
      <c r="Q297" s="33"/>
      <c r="R297" s="33"/>
      <c r="S297" s="33"/>
      <c r="T297" s="33"/>
      <c r="U297" s="33"/>
      <c r="V297" s="33"/>
      <c r="W297" s="33"/>
      <c r="X297" s="33"/>
      <c r="Y297" s="33"/>
      <c r="Z297" s="33"/>
      <c r="AA297" s="33"/>
      <c r="AB297" s="33"/>
      <c r="AC297" s="33"/>
      <c r="AD297" s="33"/>
      <c r="AE297" s="33"/>
      <c r="AF297" s="33"/>
      <c r="AG297" s="33"/>
      <c r="AH297" s="33"/>
      <c r="AI297" s="33"/>
      <c r="AJ297" s="33"/>
    </row>
    <row r="298" spans="2:36" ht="15.75">
      <c r="B298" s="33"/>
      <c r="C298" s="33"/>
      <c r="D298" s="33"/>
      <c r="E298" s="33"/>
      <c r="F298" s="33"/>
      <c r="G298" s="33"/>
      <c r="H298" s="33"/>
      <c r="I298" s="33"/>
      <c r="J298" s="33"/>
      <c r="K298" s="33"/>
      <c r="L298" s="33"/>
      <c r="M298" s="33"/>
      <c r="N298" s="33"/>
      <c r="O298" s="33"/>
      <c r="P298" s="33"/>
      <c r="Q298" s="33"/>
      <c r="R298" s="33"/>
      <c r="S298" s="33"/>
      <c r="T298" s="33"/>
      <c r="U298" s="33"/>
      <c r="V298" s="33"/>
      <c r="W298" s="33"/>
      <c r="X298" s="33"/>
      <c r="Y298" s="33"/>
      <c r="Z298" s="33"/>
      <c r="AA298" s="33"/>
      <c r="AB298" s="33"/>
      <c r="AC298" s="33"/>
      <c r="AD298" s="33"/>
      <c r="AE298" s="33"/>
      <c r="AF298" s="33"/>
      <c r="AG298" s="33"/>
      <c r="AH298" s="33"/>
      <c r="AI298" s="33"/>
      <c r="AJ298" s="33"/>
    </row>
    <row r="299" spans="2:36" ht="15.75">
      <c r="B299" s="33"/>
      <c r="C299" s="33"/>
      <c r="D299" s="33"/>
      <c r="E299" s="33"/>
      <c r="F299" s="33"/>
      <c r="G299" s="33"/>
      <c r="H299" s="33"/>
      <c r="I299" s="33"/>
      <c r="J299" s="33"/>
      <c r="K299" s="33"/>
      <c r="L299" s="33"/>
      <c r="M299" s="33"/>
      <c r="N299" s="33"/>
      <c r="O299" s="33"/>
      <c r="P299" s="33"/>
      <c r="Q299" s="33"/>
      <c r="R299" s="33"/>
      <c r="S299" s="33"/>
      <c r="T299" s="33"/>
      <c r="U299" s="33"/>
      <c r="V299" s="33"/>
      <c r="W299" s="33"/>
      <c r="X299" s="33"/>
      <c r="Y299" s="33"/>
      <c r="Z299" s="33"/>
      <c r="AA299" s="33"/>
      <c r="AB299" s="33"/>
      <c r="AC299" s="33"/>
      <c r="AD299" s="33"/>
      <c r="AE299" s="33"/>
      <c r="AF299" s="33"/>
      <c r="AG299" s="33"/>
      <c r="AH299" s="33"/>
      <c r="AI299" s="33"/>
      <c r="AJ299" s="33"/>
    </row>
    <row r="300" spans="2:36" ht="15.75">
      <c r="B300" s="33"/>
      <c r="C300" s="33"/>
      <c r="D300" s="33"/>
      <c r="E300" s="33"/>
      <c r="F300" s="33"/>
      <c r="G300" s="33"/>
      <c r="H300" s="33"/>
      <c r="I300" s="33"/>
      <c r="J300" s="33"/>
      <c r="K300" s="33"/>
      <c r="L300" s="33"/>
      <c r="M300" s="33"/>
      <c r="N300" s="33"/>
      <c r="O300" s="33"/>
      <c r="P300" s="33"/>
      <c r="Q300" s="33"/>
      <c r="R300" s="33"/>
      <c r="S300" s="33"/>
      <c r="T300" s="33"/>
      <c r="U300" s="33"/>
      <c r="V300" s="33"/>
      <c r="W300" s="33"/>
      <c r="X300" s="33"/>
      <c r="Y300" s="33"/>
      <c r="Z300" s="33"/>
      <c r="AA300" s="33"/>
      <c r="AB300" s="33"/>
      <c r="AC300" s="33"/>
      <c r="AD300" s="33"/>
      <c r="AE300" s="33"/>
      <c r="AF300" s="33"/>
      <c r="AG300" s="33"/>
      <c r="AH300" s="33"/>
      <c r="AI300" s="33"/>
      <c r="AJ300" s="33"/>
    </row>
    <row r="301" spans="2:36" ht="15.75">
      <c r="B301" s="33"/>
      <c r="C301" s="33"/>
      <c r="D301" s="33"/>
      <c r="E301" s="33"/>
      <c r="F301" s="33"/>
      <c r="G301" s="33"/>
      <c r="H301" s="33"/>
      <c r="I301" s="33"/>
      <c r="J301" s="33"/>
      <c r="K301" s="33"/>
      <c r="L301" s="33"/>
      <c r="M301" s="33"/>
      <c r="N301" s="33"/>
      <c r="O301" s="33"/>
      <c r="P301" s="33"/>
      <c r="Q301" s="33"/>
      <c r="R301" s="33"/>
      <c r="S301" s="33"/>
      <c r="T301" s="33"/>
      <c r="U301" s="33"/>
      <c r="V301" s="33"/>
      <c r="W301" s="33"/>
      <c r="X301" s="33"/>
      <c r="Y301" s="33"/>
      <c r="Z301" s="33"/>
      <c r="AA301" s="33"/>
      <c r="AB301" s="33"/>
      <c r="AC301" s="33"/>
      <c r="AD301" s="33"/>
      <c r="AE301" s="33"/>
      <c r="AF301" s="33"/>
      <c r="AG301" s="33"/>
      <c r="AH301" s="33"/>
      <c r="AI301" s="33"/>
      <c r="AJ301" s="33"/>
    </row>
    <row r="302" spans="2:36" ht="15.75">
      <c r="B302" s="33"/>
      <c r="C302" s="33"/>
      <c r="D302" s="33"/>
      <c r="E302" s="33"/>
      <c r="F302" s="33"/>
      <c r="G302" s="33"/>
      <c r="H302" s="33"/>
      <c r="I302" s="33"/>
      <c r="J302" s="33"/>
      <c r="K302" s="33"/>
      <c r="L302" s="33"/>
      <c r="M302" s="33"/>
      <c r="N302" s="33"/>
      <c r="O302" s="33"/>
      <c r="P302" s="33"/>
      <c r="Q302" s="33"/>
      <c r="R302" s="33"/>
      <c r="S302" s="33"/>
      <c r="T302" s="33"/>
      <c r="U302" s="33"/>
      <c r="V302" s="33"/>
      <c r="W302" s="33"/>
      <c r="X302" s="33"/>
      <c r="Y302" s="33"/>
      <c r="Z302" s="33"/>
      <c r="AA302" s="33"/>
      <c r="AB302" s="33"/>
      <c r="AC302" s="33"/>
      <c r="AD302" s="33"/>
      <c r="AE302" s="33"/>
      <c r="AF302" s="33"/>
      <c r="AG302" s="33"/>
      <c r="AH302" s="33"/>
      <c r="AI302" s="33"/>
      <c r="AJ302" s="33"/>
    </row>
    <row r="303" spans="2:36" ht="15.75">
      <c r="B303" s="33"/>
      <c r="C303" s="33"/>
      <c r="D303" s="33"/>
      <c r="E303" s="33"/>
      <c r="F303" s="33"/>
      <c r="G303" s="33"/>
      <c r="H303" s="33"/>
      <c r="I303" s="33"/>
      <c r="J303" s="33"/>
      <c r="K303" s="33"/>
      <c r="L303" s="33"/>
      <c r="M303" s="33"/>
      <c r="N303" s="33"/>
      <c r="O303" s="33"/>
      <c r="P303" s="33"/>
      <c r="Q303" s="33"/>
      <c r="R303" s="33"/>
      <c r="S303" s="33"/>
      <c r="T303" s="33"/>
      <c r="U303" s="33"/>
      <c r="V303" s="33"/>
      <c r="W303" s="33"/>
      <c r="X303" s="33"/>
      <c r="Y303" s="33"/>
      <c r="Z303" s="33"/>
      <c r="AA303" s="33"/>
      <c r="AB303" s="33"/>
      <c r="AC303" s="33"/>
      <c r="AD303" s="33"/>
      <c r="AE303" s="33"/>
      <c r="AF303" s="33"/>
      <c r="AG303" s="33"/>
      <c r="AH303" s="33"/>
      <c r="AI303" s="33"/>
      <c r="AJ303" s="33"/>
    </row>
    <row r="304" spans="2:36" ht="15.75">
      <c r="B304" s="33"/>
      <c r="C304" s="33"/>
      <c r="D304" s="33"/>
      <c r="E304" s="33"/>
      <c r="F304" s="33"/>
      <c r="G304" s="33"/>
      <c r="H304" s="33"/>
      <c r="I304" s="33"/>
      <c r="J304" s="33"/>
      <c r="K304" s="33"/>
      <c r="L304" s="33"/>
      <c r="M304" s="33"/>
      <c r="N304" s="33"/>
      <c r="O304" s="33"/>
      <c r="P304" s="33"/>
      <c r="Q304" s="33"/>
      <c r="R304" s="33"/>
      <c r="S304" s="33"/>
      <c r="T304" s="33"/>
      <c r="U304" s="33"/>
      <c r="V304" s="33"/>
      <c r="W304" s="33"/>
      <c r="X304" s="33"/>
      <c r="Y304" s="33"/>
      <c r="Z304" s="33"/>
      <c r="AA304" s="33"/>
      <c r="AB304" s="33"/>
      <c r="AC304" s="33"/>
      <c r="AD304" s="33"/>
      <c r="AE304" s="33"/>
      <c r="AF304" s="33"/>
      <c r="AG304" s="33"/>
      <c r="AH304" s="33"/>
      <c r="AI304" s="33"/>
      <c r="AJ304" s="33"/>
    </row>
    <row r="305" spans="2:36" ht="15.75">
      <c r="B305" s="33"/>
      <c r="C305" s="33"/>
      <c r="D305" s="33"/>
      <c r="E305" s="33"/>
      <c r="F305" s="33"/>
      <c r="G305" s="33"/>
      <c r="H305" s="33"/>
      <c r="I305" s="33"/>
      <c r="J305" s="33"/>
      <c r="K305" s="33"/>
      <c r="L305" s="33"/>
      <c r="M305" s="33"/>
      <c r="N305" s="33"/>
      <c r="O305" s="33"/>
      <c r="P305" s="33"/>
      <c r="Q305" s="33"/>
      <c r="R305" s="33"/>
      <c r="S305" s="33"/>
      <c r="T305" s="33"/>
      <c r="U305" s="33"/>
      <c r="V305" s="33"/>
      <c r="W305" s="33"/>
      <c r="X305" s="33"/>
      <c r="Y305" s="33"/>
      <c r="Z305" s="33"/>
      <c r="AA305" s="33"/>
      <c r="AB305" s="33"/>
      <c r="AC305" s="33"/>
      <c r="AD305" s="33"/>
      <c r="AE305" s="33"/>
      <c r="AF305" s="33"/>
      <c r="AG305" s="33"/>
      <c r="AH305" s="33"/>
      <c r="AI305" s="33"/>
      <c r="AJ305" s="33"/>
    </row>
    <row r="306" spans="2:36" ht="15.75">
      <c r="B306" s="33"/>
      <c r="C306" s="33"/>
      <c r="D306" s="33"/>
      <c r="E306" s="33"/>
      <c r="F306" s="33"/>
      <c r="G306" s="33"/>
      <c r="H306" s="33"/>
      <c r="I306" s="33"/>
      <c r="J306" s="33"/>
      <c r="K306" s="33"/>
      <c r="L306" s="33"/>
      <c r="M306" s="33"/>
      <c r="N306" s="33"/>
      <c r="O306" s="33"/>
      <c r="P306" s="33"/>
      <c r="Q306" s="33"/>
      <c r="R306" s="33"/>
      <c r="S306" s="33"/>
      <c r="T306" s="33"/>
      <c r="U306" s="33"/>
      <c r="V306" s="33"/>
      <c r="W306" s="33"/>
      <c r="X306" s="33"/>
      <c r="Y306" s="33"/>
      <c r="Z306" s="33"/>
      <c r="AA306" s="33"/>
      <c r="AB306" s="33"/>
      <c r="AC306" s="33"/>
      <c r="AD306" s="33"/>
      <c r="AE306" s="33"/>
      <c r="AF306" s="33"/>
      <c r="AG306" s="33"/>
      <c r="AH306" s="33"/>
      <c r="AI306" s="33"/>
      <c r="AJ306" s="33"/>
    </row>
    <row r="307" spans="2:36" ht="15.75">
      <c r="B307" s="33"/>
      <c r="C307" s="33"/>
      <c r="D307" s="33"/>
      <c r="E307" s="33"/>
      <c r="F307" s="33"/>
      <c r="G307" s="33"/>
      <c r="H307" s="33"/>
      <c r="I307" s="33"/>
      <c r="J307" s="33"/>
      <c r="K307" s="33"/>
      <c r="L307" s="33"/>
      <c r="M307" s="33"/>
      <c r="N307" s="33"/>
      <c r="O307" s="33"/>
      <c r="P307" s="33"/>
      <c r="Q307" s="33"/>
      <c r="R307" s="33"/>
      <c r="S307" s="33"/>
      <c r="T307" s="33"/>
      <c r="U307" s="33"/>
      <c r="V307" s="33"/>
      <c r="W307" s="33"/>
      <c r="X307" s="33"/>
      <c r="Y307" s="33"/>
      <c r="Z307" s="33"/>
      <c r="AA307" s="33"/>
      <c r="AB307" s="33"/>
      <c r="AC307" s="33"/>
      <c r="AD307" s="33"/>
      <c r="AE307" s="33"/>
      <c r="AF307" s="33"/>
      <c r="AG307" s="33"/>
      <c r="AH307" s="33"/>
      <c r="AI307" s="33"/>
      <c r="AJ307" s="33"/>
    </row>
    <row r="308" spans="2:36" ht="15.75">
      <c r="B308" s="33"/>
      <c r="C308" s="33"/>
      <c r="D308" s="33"/>
      <c r="E308" s="33"/>
      <c r="F308" s="33"/>
      <c r="G308" s="33"/>
      <c r="H308" s="33"/>
      <c r="I308" s="33"/>
      <c r="J308" s="33"/>
      <c r="K308" s="33"/>
      <c r="L308" s="33"/>
      <c r="M308" s="33"/>
      <c r="N308" s="33"/>
      <c r="O308" s="33"/>
      <c r="P308" s="33"/>
      <c r="Q308" s="33"/>
      <c r="R308" s="33"/>
      <c r="S308" s="33"/>
      <c r="T308" s="33"/>
      <c r="U308" s="33"/>
      <c r="V308" s="33"/>
      <c r="W308" s="33"/>
      <c r="X308" s="33"/>
      <c r="Y308" s="33"/>
      <c r="Z308" s="33"/>
      <c r="AA308" s="33"/>
      <c r="AB308" s="33"/>
      <c r="AC308" s="33"/>
      <c r="AD308" s="33"/>
      <c r="AE308" s="33"/>
      <c r="AF308" s="33"/>
      <c r="AG308" s="33"/>
      <c r="AH308" s="33"/>
      <c r="AI308" s="33"/>
      <c r="AJ308" s="33"/>
    </row>
    <row r="309" spans="2:36" ht="15.75">
      <c r="B309" s="33"/>
      <c r="C309" s="33"/>
      <c r="D309" s="33"/>
      <c r="E309" s="33"/>
      <c r="F309" s="33"/>
      <c r="G309" s="33"/>
      <c r="H309" s="33"/>
      <c r="I309" s="33"/>
      <c r="J309" s="33"/>
      <c r="K309" s="33"/>
      <c r="L309" s="33"/>
      <c r="M309" s="33"/>
      <c r="N309" s="33"/>
      <c r="O309" s="33"/>
      <c r="P309" s="33"/>
      <c r="Q309" s="33"/>
      <c r="R309" s="33"/>
      <c r="S309" s="33"/>
      <c r="T309" s="33"/>
      <c r="U309" s="33"/>
      <c r="V309" s="33"/>
      <c r="W309" s="33"/>
      <c r="X309" s="33"/>
      <c r="Y309" s="33"/>
      <c r="Z309" s="33"/>
      <c r="AA309" s="33"/>
      <c r="AB309" s="33"/>
      <c r="AC309" s="33"/>
      <c r="AD309" s="33"/>
      <c r="AE309" s="33"/>
      <c r="AF309" s="33"/>
      <c r="AG309" s="33"/>
      <c r="AH309" s="33"/>
      <c r="AI309" s="33"/>
      <c r="AJ309" s="33"/>
    </row>
    <row r="310" spans="2:36" ht="15.75">
      <c r="B310" s="33"/>
      <c r="C310" s="33"/>
      <c r="D310" s="33"/>
      <c r="E310" s="33"/>
      <c r="F310" s="33"/>
      <c r="G310" s="33"/>
      <c r="H310" s="33"/>
      <c r="I310" s="33"/>
      <c r="J310" s="33"/>
      <c r="K310" s="33"/>
      <c r="L310" s="33"/>
      <c r="M310" s="33"/>
      <c r="N310" s="33"/>
      <c r="O310" s="33"/>
      <c r="P310" s="33"/>
      <c r="Q310" s="33"/>
      <c r="R310" s="33"/>
      <c r="S310" s="33"/>
      <c r="T310" s="33"/>
      <c r="U310" s="33"/>
      <c r="V310" s="33"/>
      <c r="W310" s="33"/>
      <c r="X310" s="33"/>
      <c r="Y310" s="33"/>
      <c r="Z310" s="33"/>
      <c r="AA310" s="33"/>
      <c r="AB310" s="33"/>
      <c r="AC310" s="33"/>
      <c r="AD310" s="33"/>
      <c r="AE310" s="33"/>
      <c r="AF310" s="33"/>
      <c r="AG310" s="33"/>
      <c r="AH310" s="33"/>
      <c r="AI310" s="33"/>
      <c r="AJ310" s="33"/>
    </row>
    <row r="311" spans="2:36" ht="15.75">
      <c r="B311" s="33"/>
      <c r="C311" s="33"/>
      <c r="D311" s="33"/>
      <c r="E311" s="33"/>
      <c r="F311" s="33"/>
      <c r="G311" s="33"/>
      <c r="H311" s="33"/>
      <c r="I311" s="33"/>
      <c r="J311" s="33"/>
      <c r="K311" s="33"/>
      <c r="L311" s="33"/>
      <c r="M311" s="33"/>
      <c r="N311" s="33"/>
      <c r="O311" s="33"/>
      <c r="P311" s="33"/>
      <c r="Q311" s="33"/>
      <c r="R311" s="33"/>
      <c r="S311" s="33"/>
      <c r="T311" s="33"/>
      <c r="U311" s="33"/>
      <c r="V311" s="33"/>
      <c r="W311" s="33"/>
      <c r="X311" s="33"/>
      <c r="Y311" s="33"/>
      <c r="Z311" s="33"/>
      <c r="AA311" s="33"/>
      <c r="AB311" s="33"/>
      <c r="AC311" s="33"/>
      <c r="AD311" s="33"/>
      <c r="AE311" s="33"/>
      <c r="AF311" s="33"/>
      <c r="AG311" s="33"/>
      <c r="AH311" s="33"/>
      <c r="AI311" s="33"/>
      <c r="AJ311" s="33"/>
    </row>
    <row r="312" spans="2:36" ht="15.75">
      <c r="B312" s="33"/>
      <c r="C312" s="33"/>
      <c r="D312" s="33"/>
      <c r="E312" s="33"/>
      <c r="F312" s="33"/>
      <c r="G312" s="33"/>
      <c r="H312" s="33"/>
      <c r="I312" s="33"/>
      <c r="J312" s="33"/>
      <c r="K312" s="33"/>
      <c r="L312" s="33"/>
      <c r="M312" s="33"/>
      <c r="N312" s="33"/>
      <c r="O312" s="33"/>
      <c r="P312" s="33"/>
      <c r="Q312" s="33"/>
      <c r="R312" s="33"/>
      <c r="S312" s="33"/>
      <c r="T312" s="33"/>
      <c r="U312" s="33"/>
      <c r="V312" s="33"/>
      <c r="W312" s="33"/>
      <c r="X312" s="33"/>
      <c r="Y312" s="33"/>
      <c r="Z312" s="33"/>
      <c r="AA312" s="33"/>
      <c r="AB312" s="33"/>
      <c r="AC312" s="33"/>
      <c r="AD312" s="33"/>
      <c r="AE312" s="33"/>
      <c r="AF312" s="33"/>
      <c r="AG312" s="33"/>
      <c r="AH312" s="33"/>
      <c r="AI312" s="33"/>
      <c r="AJ312" s="33"/>
    </row>
    <row r="313" spans="2:36" ht="15.75">
      <c r="B313" s="33"/>
      <c r="C313" s="33"/>
      <c r="D313" s="33"/>
      <c r="E313" s="33"/>
      <c r="F313" s="33"/>
      <c r="G313" s="33"/>
      <c r="H313" s="33"/>
      <c r="I313" s="33"/>
      <c r="J313" s="33"/>
      <c r="K313" s="33"/>
      <c r="L313" s="33"/>
      <c r="M313" s="33"/>
      <c r="N313" s="33"/>
      <c r="O313" s="33"/>
      <c r="P313" s="33"/>
      <c r="Q313" s="33"/>
      <c r="R313" s="33"/>
      <c r="S313" s="33"/>
      <c r="T313" s="33"/>
      <c r="U313" s="33"/>
      <c r="V313" s="33"/>
      <c r="W313" s="33"/>
      <c r="X313" s="33"/>
      <c r="Y313" s="33"/>
      <c r="Z313" s="33"/>
      <c r="AA313" s="33"/>
      <c r="AB313" s="33"/>
      <c r="AC313" s="33"/>
      <c r="AD313" s="33"/>
      <c r="AE313" s="33"/>
      <c r="AF313" s="33"/>
      <c r="AG313" s="33"/>
      <c r="AH313" s="33"/>
      <c r="AI313" s="33"/>
      <c r="AJ313" s="33"/>
    </row>
    <row r="314" spans="2:36" ht="15.75">
      <c r="B314" s="33"/>
      <c r="C314" s="33"/>
      <c r="D314" s="33"/>
      <c r="E314" s="33"/>
      <c r="F314" s="33"/>
      <c r="G314" s="33"/>
      <c r="H314" s="33"/>
      <c r="I314" s="33"/>
      <c r="J314" s="33"/>
      <c r="K314" s="33"/>
      <c r="L314" s="33"/>
      <c r="M314" s="33"/>
      <c r="N314" s="33"/>
      <c r="O314" s="33"/>
      <c r="P314" s="33"/>
      <c r="Q314" s="33"/>
      <c r="R314" s="33"/>
      <c r="S314" s="33"/>
      <c r="T314" s="33"/>
      <c r="U314" s="33"/>
      <c r="V314" s="33"/>
      <c r="W314" s="33"/>
      <c r="X314" s="33"/>
      <c r="Y314" s="33"/>
      <c r="Z314" s="33"/>
      <c r="AA314" s="33"/>
      <c r="AB314" s="33"/>
      <c r="AC314" s="33"/>
      <c r="AD314" s="33"/>
      <c r="AE314" s="33"/>
      <c r="AF314" s="33"/>
      <c r="AG314" s="33"/>
      <c r="AH314" s="33"/>
      <c r="AI314" s="33"/>
      <c r="AJ314" s="33"/>
    </row>
    <row r="315" spans="2:36" ht="15.75">
      <c r="B315" s="33"/>
      <c r="C315" s="33"/>
      <c r="D315" s="33"/>
      <c r="E315" s="33"/>
      <c r="F315" s="33"/>
      <c r="G315" s="33"/>
      <c r="H315" s="33"/>
      <c r="I315" s="33"/>
      <c r="J315" s="33"/>
      <c r="K315" s="33"/>
      <c r="L315" s="33"/>
      <c r="M315" s="33"/>
      <c r="N315" s="33"/>
      <c r="O315" s="33"/>
      <c r="P315" s="33"/>
      <c r="Q315" s="33"/>
      <c r="R315" s="33"/>
      <c r="S315" s="33"/>
      <c r="T315" s="33"/>
      <c r="U315" s="33"/>
      <c r="V315" s="33"/>
      <c r="W315" s="33"/>
      <c r="X315" s="33"/>
      <c r="Y315" s="33"/>
      <c r="Z315" s="33"/>
      <c r="AA315" s="33"/>
      <c r="AB315" s="33"/>
      <c r="AC315" s="33"/>
      <c r="AD315" s="33"/>
      <c r="AE315" s="33"/>
      <c r="AF315" s="33"/>
      <c r="AG315" s="33"/>
      <c r="AH315" s="33"/>
      <c r="AI315" s="33"/>
      <c r="AJ315" s="33"/>
    </row>
    <row r="316" spans="2:36" ht="15.75">
      <c r="B316" s="33"/>
      <c r="C316" s="33"/>
      <c r="D316" s="33"/>
      <c r="E316" s="33"/>
      <c r="F316" s="33"/>
      <c r="G316" s="33"/>
      <c r="H316" s="33"/>
      <c r="I316" s="33"/>
      <c r="J316" s="33"/>
      <c r="K316" s="33"/>
      <c r="L316" s="33"/>
      <c r="M316" s="33"/>
      <c r="N316" s="33"/>
      <c r="O316" s="33"/>
      <c r="P316" s="33"/>
      <c r="Q316" s="33"/>
      <c r="R316" s="33"/>
      <c r="S316" s="33"/>
      <c r="T316" s="33"/>
      <c r="U316" s="33"/>
      <c r="V316" s="33"/>
      <c r="W316" s="33"/>
      <c r="X316" s="33"/>
      <c r="Y316" s="33"/>
      <c r="Z316" s="33"/>
      <c r="AA316" s="33"/>
      <c r="AB316" s="33"/>
      <c r="AC316" s="33"/>
      <c r="AD316" s="33"/>
      <c r="AE316" s="33"/>
      <c r="AF316" s="33"/>
      <c r="AG316" s="33"/>
      <c r="AH316" s="33"/>
      <c r="AI316" s="33"/>
      <c r="AJ316" s="33"/>
    </row>
    <row r="317" spans="2:36" ht="15.75">
      <c r="B317" s="33"/>
      <c r="C317" s="33"/>
      <c r="D317" s="33"/>
      <c r="E317" s="33"/>
      <c r="F317" s="33"/>
      <c r="G317" s="33"/>
      <c r="H317" s="33"/>
      <c r="I317" s="33"/>
      <c r="J317" s="33"/>
      <c r="K317" s="33"/>
      <c r="L317" s="33"/>
      <c r="M317" s="33"/>
      <c r="N317" s="33"/>
      <c r="O317" s="33"/>
      <c r="P317" s="33"/>
      <c r="Q317" s="33"/>
      <c r="R317" s="33"/>
      <c r="S317" s="33"/>
      <c r="T317" s="33"/>
      <c r="U317" s="33"/>
      <c r="V317" s="33"/>
      <c r="W317" s="33"/>
      <c r="X317" s="33"/>
      <c r="Y317" s="33"/>
      <c r="Z317" s="33"/>
      <c r="AA317" s="33"/>
      <c r="AB317" s="33"/>
      <c r="AC317" s="33"/>
      <c r="AD317" s="33"/>
      <c r="AE317" s="33"/>
      <c r="AF317" s="33"/>
      <c r="AG317" s="33"/>
      <c r="AH317" s="33"/>
      <c r="AI317" s="33"/>
      <c r="AJ317" s="33"/>
    </row>
    <row r="318" spans="2:36" ht="15.75">
      <c r="B318" s="33"/>
      <c r="C318" s="33"/>
      <c r="D318" s="33"/>
      <c r="E318" s="33"/>
      <c r="F318" s="33"/>
      <c r="G318" s="33"/>
      <c r="H318" s="33"/>
      <c r="I318" s="33"/>
      <c r="J318" s="33"/>
      <c r="K318" s="33"/>
      <c r="L318" s="33"/>
      <c r="M318" s="33"/>
      <c r="N318" s="33"/>
      <c r="O318" s="33"/>
      <c r="P318" s="33"/>
      <c r="Q318" s="33"/>
      <c r="R318" s="33"/>
      <c r="S318" s="33"/>
      <c r="T318" s="33"/>
      <c r="U318" s="33"/>
      <c r="V318" s="33"/>
      <c r="W318" s="33"/>
      <c r="X318" s="33"/>
      <c r="Y318" s="33"/>
      <c r="Z318" s="33"/>
      <c r="AA318" s="33"/>
      <c r="AB318" s="33"/>
      <c r="AC318" s="33"/>
      <c r="AD318" s="33"/>
      <c r="AE318" s="33"/>
      <c r="AF318" s="33"/>
      <c r="AG318" s="33"/>
      <c r="AH318" s="33"/>
      <c r="AI318" s="33"/>
      <c r="AJ318" s="33"/>
    </row>
    <row r="319" spans="2:36" ht="15.75">
      <c r="B319" s="33"/>
      <c r="C319" s="33"/>
      <c r="D319" s="33"/>
      <c r="E319" s="33"/>
      <c r="F319" s="33"/>
      <c r="G319" s="33"/>
      <c r="H319" s="33"/>
      <c r="I319" s="33"/>
      <c r="J319" s="33"/>
      <c r="K319" s="33"/>
      <c r="L319" s="33"/>
      <c r="M319" s="33"/>
      <c r="N319" s="33"/>
      <c r="O319" s="33"/>
      <c r="P319" s="33"/>
      <c r="Q319" s="33"/>
      <c r="R319" s="33"/>
      <c r="S319" s="33"/>
      <c r="T319" s="33"/>
      <c r="U319" s="33"/>
      <c r="V319" s="33"/>
      <c r="W319" s="33"/>
      <c r="X319" s="33"/>
      <c r="Y319" s="33"/>
      <c r="Z319" s="33"/>
      <c r="AA319" s="33"/>
      <c r="AB319" s="33"/>
      <c r="AC319" s="33"/>
      <c r="AD319" s="33"/>
      <c r="AE319" s="33"/>
      <c r="AF319" s="33"/>
      <c r="AG319" s="33"/>
      <c r="AH319" s="33"/>
      <c r="AI319" s="33"/>
      <c r="AJ319" s="33"/>
    </row>
    <row r="320" spans="2:36" ht="15.75">
      <c r="B320" s="33"/>
      <c r="C320" s="33"/>
      <c r="D320" s="33"/>
      <c r="E320" s="33"/>
      <c r="F320" s="33"/>
      <c r="G320" s="33"/>
      <c r="H320" s="33"/>
      <c r="I320" s="33"/>
      <c r="J320" s="33"/>
      <c r="K320" s="33"/>
      <c r="L320" s="33"/>
      <c r="M320" s="33"/>
      <c r="N320" s="33"/>
      <c r="O320" s="33"/>
      <c r="P320" s="33"/>
      <c r="Q320" s="33"/>
      <c r="R320" s="33"/>
      <c r="S320" s="33"/>
      <c r="T320" s="33"/>
      <c r="U320" s="33"/>
      <c r="V320" s="33"/>
      <c r="W320" s="33"/>
      <c r="X320" s="33"/>
      <c r="Y320" s="33"/>
      <c r="Z320" s="33"/>
      <c r="AA320" s="33"/>
      <c r="AB320" s="33"/>
      <c r="AC320" s="33"/>
      <c r="AD320" s="33"/>
      <c r="AE320" s="33"/>
      <c r="AF320" s="33"/>
      <c r="AG320" s="33"/>
      <c r="AH320" s="33"/>
      <c r="AI320" s="33"/>
      <c r="AJ320" s="33"/>
    </row>
    <row r="321" spans="2:36" ht="15.75">
      <c r="B321" s="33"/>
      <c r="C321" s="33"/>
      <c r="D321" s="33"/>
      <c r="E321" s="33"/>
      <c r="F321" s="33"/>
      <c r="G321" s="33"/>
      <c r="H321" s="33"/>
      <c r="I321" s="33"/>
      <c r="J321" s="33"/>
      <c r="K321" s="33"/>
      <c r="L321" s="33"/>
      <c r="M321" s="33"/>
      <c r="N321" s="33"/>
      <c r="O321" s="33"/>
      <c r="P321" s="33"/>
      <c r="Q321" s="33"/>
      <c r="R321" s="33"/>
      <c r="S321" s="33"/>
      <c r="T321" s="33"/>
      <c r="U321" s="33"/>
      <c r="V321" s="33"/>
      <c r="W321" s="33"/>
      <c r="X321" s="33"/>
      <c r="Y321" s="33"/>
      <c r="Z321" s="33"/>
      <c r="AA321" s="33"/>
      <c r="AB321" s="33"/>
      <c r="AC321" s="33"/>
      <c r="AD321" s="33"/>
      <c r="AE321" s="33"/>
      <c r="AF321" s="33"/>
      <c r="AG321" s="33"/>
      <c r="AH321" s="33"/>
      <c r="AI321" s="33"/>
      <c r="AJ321" s="33"/>
    </row>
    <row r="322" spans="2:36" ht="15.75">
      <c r="B322" s="33"/>
      <c r="C322" s="33"/>
      <c r="D322" s="33"/>
      <c r="E322" s="33"/>
      <c r="F322" s="33"/>
      <c r="G322" s="33"/>
      <c r="H322" s="33"/>
      <c r="I322" s="33"/>
      <c r="J322" s="33"/>
      <c r="K322" s="33"/>
      <c r="L322" s="33"/>
      <c r="M322" s="33"/>
      <c r="N322" s="33"/>
      <c r="O322" s="33"/>
      <c r="P322" s="33"/>
      <c r="Q322" s="33"/>
      <c r="R322" s="33"/>
      <c r="S322" s="33"/>
      <c r="T322" s="33"/>
      <c r="U322" s="33"/>
      <c r="V322" s="33"/>
      <c r="W322" s="33"/>
      <c r="X322" s="33"/>
      <c r="Y322" s="33"/>
      <c r="Z322" s="33"/>
      <c r="AA322" s="33"/>
      <c r="AB322" s="33"/>
      <c r="AC322" s="33"/>
      <c r="AD322" s="33"/>
      <c r="AE322" s="33"/>
      <c r="AF322" s="33"/>
      <c r="AG322" s="33"/>
      <c r="AH322" s="33"/>
      <c r="AI322" s="33"/>
      <c r="AJ322" s="33"/>
    </row>
    <row r="323" spans="2:36" ht="15.75">
      <c r="B323" s="33"/>
      <c r="C323" s="33"/>
      <c r="D323" s="33"/>
      <c r="E323" s="33"/>
      <c r="F323" s="33"/>
      <c r="G323" s="33"/>
      <c r="H323" s="33"/>
      <c r="I323" s="33"/>
      <c r="J323" s="33"/>
      <c r="K323" s="33"/>
      <c r="L323" s="33"/>
      <c r="M323" s="33"/>
      <c r="N323" s="33"/>
      <c r="O323" s="33"/>
      <c r="P323" s="33"/>
      <c r="Q323" s="33"/>
      <c r="R323" s="33"/>
      <c r="S323" s="33"/>
      <c r="T323" s="33"/>
      <c r="U323" s="33"/>
      <c r="V323" s="33"/>
      <c r="W323" s="33"/>
      <c r="X323" s="33"/>
      <c r="Y323" s="33"/>
      <c r="Z323" s="33"/>
      <c r="AA323" s="33"/>
      <c r="AB323" s="33"/>
      <c r="AC323" s="33"/>
      <c r="AD323" s="33"/>
      <c r="AE323" s="33"/>
      <c r="AF323" s="33"/>
      <c r="AG323" s="33"/>
      <c r="AH323" s="33"/>
      <c r="AI323" s="33"/>
      <c r="AJ323" s="33"/>
    </row>
    <row r="324" spans="2:36" ht="15.75">
      <c r="B324" s="33"/>
      <c r="C324" s="33"/>
      <c r="D324" s="33"/>
      <c r="E324" s="33"/>
      <c r="F324" s="33"/>
      <c r="G324" s="33"/>
      <c r="H324" s="33"/>
      <c r="I324" s="33"/>
      <c r="J324" s="33"/>
      <c r="K324" s="33"/>
      <c r="L324" s="33"/>
      <c r="M324" s="33"/>
      <c r="N324" s="33"/>
      <c r="O324" s="33"/>
      <c r="P324" s="33"/>
      <c r="Q324" s="33"/>
      <c r="R324" s="33"/>
      <c r="S324" s="33"/>
      <c r="T324" s="33"/>
      <c r="U324" s="33"/>
      <c r="V324" s="33"/>
      <c r="W324" s="33"/>
      <c r="X324" s="33"/>
      <c r="Y324" s="33"/>
      <c r="Z324" s="33"/>
      <c r="AA324" s="33"/>
      <c r="AB324" s="33"/>
      <c r="AC324" s="33"/>
      <c r="AD324" s="33"/>
      <c r="AE324" s="33"/>
      <c r="AF324" s="33"/>
      <c r="AG324" s="33"/>
      <c r="AH324" s="33"/>
      <c r="AI324" s="33"/>
      <c r="AJ324" s="33"/>
    </row>
    <row r="325" spans="2:36" ht="15.75">
      <c r="B325" s="33"/>
      <c r="C325" s="33"/>
      <c r="D325" s="33"/>
      <c r="E325" s="33"/>
      <c r="F325" s="33"/>
      <c r="G325" s="33"/>
      <c r="H325" s="33"/>
      <c r="I325" s="33"/>
      <c r="J325" s="33"/>
      <c r="K325" s="33"/>
      <c r="L325" s="33"/>
      <c r="M325" s="33"/>
      <c r="N325" s="33"/>
      <c r="O325" s="33"/>
      <c r="P325" s="33"/>
      <c r="Q325" s="33"/>
      <c r="R325" s="33"/>
      <c r="S325" s="33"/>
      <c r="T325" s="33"/>
      <c r="U325" s="33"/>
      <c r="V325" s="33"/>
      <c r="W325" s="33"/>
      <c r="X325" s="33"/>
      <c r="Y325" s="33"/>
      <c r="Z325" s="33"/>
      <c r="AA325" s="33"/>
      <c r="AB325" s="33"/>
      <c r="AC325" s="33"/>
      <c r="AD325" s="33"/>
      <c r="AE325" s="33"/>
      <c r="AF325" s="33"/>
      <c r="AG325" s="33"/>
      <c r="AH325" s="33"/>
      <c r="AI325" s="33"/>
      <c r="AJ325" s="33"/>
    </row>
    <row r="326" spans="2:36" ht="15.75">
      <c r="B326" s="33"/>
      <c r="C326" s="33"/>
      <c r="D326" s="33"/>
      <c r="E326" s="33"/>
      <c r="F326" s="33"/>
      <c r="G326" s="33"/>
      <c r="H326" s="33"/>
      <c r="I326" s="33"/>
      <c r="J326" s="33"/>
      <c r="K326" s="33"/>
      <c r="L326" s="33"/>
      <c r="M326" s="33"/>
      <c r="N326" s="33"/>
      <c r="O326" s="33"/>
      <c r="P326" s="33"/>
      <c r="Q326" s="33"/>
      <c r="R326" s="33"/>
      <c r="S326" s="33"/>
      <c r="T326" s="33"/>
      <c r="U326" s="33"/>
      <c r="V326" s="33"/>
      <c r="W326" s="33"/>
      <c r="X326" s="33"/>
      <c r="Y326" s="33"/>
      <c r="Z326" s="33"/>
      <c r="AA326" s="33"/>
      <c r="AB326" s="33"/>
      <c r="AC326" s="33"/>
      <c r="AD326" s="33"/>
      <c r="AE326" s="33"/>
      <c r="AF326" s="33"/>
      <c r="AG326" s="33"/>
      <c r="AH326" s="33"/>
      <c r="AI326" s="33"/>
      <c r="AJ326" s="33"/>
    </row>
    <row r="327" spans="2:36" ht="15.75">
      <c r="B327" s="33"/>
      <c r="C327" s="33"/>
      <c r="D327" s="33"/>
      <c r="E327" s="33"/>
      <c r="F327" s="33"/>
      <c r="G327" s="33"/>
      <c r="H327" s="33"/>
      <c r="I327" s="33"/>
      <c r="J327" s="33"/>
      <c r="K327" s="33"/>
      <c r="L327" s="33"/>
      <c r="M327" s="33"/>
      <c r="N327" s="33"/>
      <c r="O327" s="33"/>
      <c r="P327" s="33"/>
      <c r="Q327" s="33"/>
      <c r="R327" s="33"/>
      <c r="S327" s="33"/>
      <c r="T327" s="33"/>
      <c r="U327" s="33"/>
      <c r="V327" s="33"/>
      <c r="W327" s="33"/>
      <c r="X327" s="33"/>
      <c r="Y327" s="33"/>
      <c r="Z327" s="33"/>
      <c r="AA327" s="33"/>
      <c r="AB327" s="33"/>
      <c r="AC327" s="33"/>
      <c r="AD327" s="33"/>
      <c r="AE327" s="33"/>
      <c r="AF327" s="33"/>
      <c r="AG327" s="33"/>
      <c r="AH327" s="33"/>
      <c r="AI327" s="33"/>
      <c r="AJ327" s="33"/>
    </row>
    <row r="328" spans="2:36" ht="15.75">
      <c r="B328" s="33"/>
      <c r="C328" s="33"/>
      <c r="D328" s="33"/>
      <c r="E328" s="33"/>
      <c r="F328" s="33"/>
      <c r="G328" s="33"/>
      <c r="H328" s="33"/>
      <c r="I328" s="33"/>
      <c r="J328" s="33"/>
      <c r="K328" s="33"/>
      <c r="L328" s="33"/>
      <c r="M328" s="33"/>
      <c r="N328" s="33"/>
      <c r="O328" s="33"/>
      <c r="P328" s="33"/>
      <c r="Q328" s="33"/>
      <c r="R328" s="33"/>
      <c r="S328" s="33"/>
      <c r="T328" s="33"/>
      <c r="U328" s="33"/>
      <c r="V328" s="33"/>
      <c r="W328" s="33"/>
      <c r="X328" s="33"/>
      <c r="Y328" s="33"/>
      <c r="Z328" s="33"/>
      <c r="AA328" s="33"/>
      <c r="AB328" s="33"/>
      <c r="AC328" s="33"/>
      <c r="AD328" s="33"/>
      <c r="AE328" s="33"/>
      <c r="AF328" s="33"/>
      <c r="AG328" s="33"/>
      <c r="AH328" s="33"/>
      <c r="AI328" s="33"/>
      <c r="AJ328" s="33"/>
    </row>
    <row r="329" spans="2:36" ht="15.75">
      <c r="B329" s="33"/>
      <c r="C329" s="33"/>
      <c r="D329" s="33"/>
      <c r="E329" s="33"/>
      <c r="F329" s="33"/>
      <c r="G329" s="33"/>
      <c r="H329" s="33"/>
      <c r="I329" s="33"/>
      <c r="J329" s="33"/>
      <c r="K329" s="33"/>
      <c r="L329" s="33"/>
      <c r="M329" s="33"/>
      <c r="N329" s="33"/>
      <c r="O329" s="33"/>
      <c r="P329" s="33"/>
      <c r="Q329" s="33"/>
      <c r="R329" s="33"/>
      <c r="S329" s="33"/>
      <c r="T329" s="33"/>
      <c r="U329" s="33"/>
      <c r="V329" s="33"/>
      <c r="W329" s="33"/>
      <c r="X329" s="33"/>
      <c r="Y329" s="33"/>
      <c r="Z329" s="33"/>
      <c r="AA329" s="33"/>
      <c r="AB329" s="33"/>
      <c r="AC329" s="33"/>
      <c r="AD329" s="33"/>
      <c r="AE329" s="33"/>
      <c r="AF329" s="33"/>
      <c r="AG329" s="33"/>
      <c r="AH329" s="33"/>
      <c r="AI329" s="33"/>
      <c r="AJ329" s="33"/>
    </row>
    <row r="330" spans="2:36" ht="15.75">
      <c r="B330" s="33"/>
      <c r="C330" s="33"/>
      <c r="D330" s="33"/>
      <c r="E330" s="33"/>
      <c r="F330" s="33"/>
      <c r="G330" s="33"/>
      <c r="H330" s="33"/>
      <c r="I330" s="33"/>
      <c r="J330" s="33"/>
      <c r="K330" s="33"/>
      <c r="L330" s="33"/>
      <c r="M330" s="33"/>
      <c r="N330" s="33"/>
      <c r="O330" s="33"/>
      <c r="P330" s="33"/>
      <c r="Q330" s="33"/>
      <c r="R330" s="33"/>
      <c r="S330" s="33"/>
      <c r="T330" s="33"/>
      <c r="U330" s="33"/>
      <c r="V330" s="33"/>
      <c r="W330" s="33"/>
      <c r="X330" s="33"/>
      <c r="Y330" s="33"/>
      <c r="Z330" s="33"/>
      <c r="AA330" s="33"/>
      <c r="AB330" s="33"/>
      <c r="AC330" s="33"/>
      <c r="AD330" s="33"/>
      <c r="AE330" s="33"/>
      <c r="AF330" s="33"/>
      <c r="AG330" s="33"/>
      <c r="AH330" s="33"/>
      <c r="AI330" s="33"/>
      <c r="AJ330" s="33"/>
    </row>
    <row r="331" spans="2:36" ht="15.75">
      <c r="B331" s="33"/>
      <c r="C331" s="33"/>
      <c r="D331" s="33"/>
      <c r="E331" s="33"/>
      <c r="F331" s="33"/>
      <c r="G331" s="33"/>
      <c r="H331" s="33"/>
      <c r="I331" s="33"/>
      <c r="J331" s="33"/>
      <c r="K331" s="33"/>
      <c r="L331" s="33"/>
      <c r="M331" s="33"/>
      <c r="N331" s="33"/>
      <c r="O331" s="33"/>
      <c r="P331" s="33"/>
      <c r="Q331" s="33"/>
      <c r="R331" s="33"/>
      <c r="S331" s="33"/>
      <c r="T331" s="33"/>
      <c r="U331" s="33"/>
      <c r="V331" s="33"/>
      <c r="W331" s="33"/>
      <c r="X331" s="33"/>
      <c r="Y331" s="33"/>
      <c r="Z331" s="33"/>
      <c r="AA331" s="33"/>
      <c r="AB331" s="33"/>
      <c r="AC331" s="33"/>
      <c r="AD331" s="33"/>
      <c r="AE331" s="33"/>
      <c r="AF331" s="33"/>
      <c r="AG331" s="33"/>
      <c r="AH331" s="33"/>
      <c r="AI331" s="33"/>
      <c r="AJ331" s="33"/>
    </row>
    <row r="332" spans="2:36" ht="15.75">
      <c r="B332" s="33"/>
      <c r="C332" s="33"/>
      <c r="D332" s="33"/>
      <c r="E332" s="33"/>
      <c r="F332" s="33"/>
      <c r="G332" s="33"/>
      <c r="H332" s="33"/>
      <c r="I332" s="33"/>
      <c r="J332" s="33"/>
      <c r="K332" s="33"/>
      <c r="L332" s="33"/>
      <c r="M332" s="33"/>
      <c r="N332" s="33"/>
      <c r="O332" s="33"/>
      <c r="P332" s="33"/>
      <c r="Q332" s="33"/>
      <c r="R332" s="33"/>
      <c r="S332" s="33"/>
      <c r="T332" s="33"/>
      <c r="U332" s="33"/>
      <c r="V332" s="33"/>
      <c r="W332" s="33"/>
      <c r="X332" s="33"/>
      <c r="Y332" s="33"/>
      <c r="Z332" s="33"/>
      <c r="AA332" s="33"/>
      <c r="AB332" s="33"/>
      <c r="AC332" s="33"/>
      <c r="AD332" s="33"/>
      <c r="AE332" s="33"/>
      <c r="AF332" s="33"/>
      <c r="AG332" s="33"/>
      <c r="AH332" s="33"/>
      <c r="AI332" s="33"/>
      <c r="AJ332" s="33"/>
    </row>
    <row r="333" spans="2:36" ht="15.75">
      <c r="B333" s="33"/>
      <c r="C333" s="33"/>
      <c r="D333" s="33"/>
      <c r="E333" s="33"/>
      <c r="F333" s="33"/>
      <c r="G333" s="33"/>
      <c r="H333" s="33"/>
      <c r="I333" s="33"/>
      <c r="J333" s="33"/>
      <c r="K333" s="33"/>
      <c r="L333" s="33"/>
      <c r="M333" s="33"/>
      <c r="N333" s="33"/>
      <c r="O333" s="33"/>
      <c r="P333" s="33"/>
      <c r="Q333" s="33"/>
      <c r="R333" s="33"/>
      <c r="S333" s="33"/>
      <c r="T333" s="33"/>
      <c r="U333" s="33"/>
      <c r="V333" s="33"/>
      <c r="W333" s="33"/>
      <c r="X333" s="33"/>
      <c r="Y333" s="33"/>
      <c r="Z333" s="33"/>
      <c r="AA333" s="33"/>
      <c r="AB333" s="33"/>
      <c r="AC333" s="33"/>
      <c r="AD333" s="33"/>
      <c r="AE333" s="33"/>
      <c r="AF333" s="33"/>
      <c r="AG333" s="33"/>
      <c r="AH333" s="33"/>
      <c r="AI333" s="33"/>
      <c r="AJ333" s="33"/>
    </row>
    <row r="334" spans="2:36" ht="15.75">
      <c r="B334" s="33"/>
      <c r="C334" s="33"/>
      <c r="D334" s="33"/>
      <c r="E334" s="33"/>
      <c r="F334" s="33"/>
      <c r="G334" s="33"/>
      <c r="H334" s="33"/>
      <c r="I334" s="33"/>
      <c r="J334" s="33"/>
      <c r="K334" s="33"/>
      <c r="L334" s="33"/>
      <c r="M334" s="33"/>
      <c r="N334" s="33"/>
      <c r="O334" s="33"/>
      <c r="P334" s="33"/>
      <c r="Q334" s="33"/>
      <c r="R334" s="33"/>
      <c r="S334" s="33"/>
      <c r="T334" s="33"/>
      <c r="U334" s="33"/>
      <c r="V334" s="33"/>
      <c r="W334" s="33"/>
      <c r="X334" s="33"/>
      <c r="Y334" s="33"/>
      <c r="Z334" s="33"/>
      <c r="AA334" s="33"/>
      <c r="AB334" s="33"/>
      <c r="AC334" s="33"/>
      <c r="AD334" s="33"/>
      <c r="AE334" s="33"/>
      <c r="AF334" s="33"/>
      <c r="AG334" s="33"/>
      <c r="AH334" s="33"/>
      <c r="AI334" s="33"/>
      <c r="AJ334" s="33"/>
    </row>
    <row r="335" spans="2:36" ht="15.75">
      <c r="B335" s="33"/>
      <c r="C335" s="33"/>
      <c r="D335" s="33"/>
      <c r="E335" s="33"/>
      <c r="F335" s="33"/>
      <c r="G335" s="33"/>
      <c r="H335" s="33"/>
      <c r="I335" s="33"/>
      <c r="J335" s="33"/>
      <c r="K335" s="33"/>
      <c r="L335" s="33"/>
      <c r="M335" s="33"/>
      <c r="N335" s="33"/>
      <c r="O335" s="33"/>
      <c r="P335" s="33"/>
      <c r="Q335" s="33"/>
      <c r="R335" s="33"/>
      <c r="S335" s="33"/>
      <c r="T335" s="33"/>
      <c r="U335" s="33"/>
      <c r="V335" s="33"/>
      <c r="W335" s="33"/>
      <c r="X335" s="33"/>
      <c r="Y335" s="33"/>
      <c r="Z335" s="33"/>
      <c r="AA335" s="33"/>
      <c r="AB335" s="33"/>
      <c r="AC335" s="33"/>
      <c r="AD335" s="33"/>
      <c r="AE335" s="33"/>
      <c r="AF335" s="33"/>
      <c r="AG335" s="33"/>
      <c r="AH335" s="33"/>
      <c r="AI335" s="33"/>
      <c r="AJ335" s="33"/>
    </row>
    <row r="336" spans="2:36" ht="15.75">
      <c r="B336" s="33"/>
      <c r="C336" s="33"/>
      <c r="D336" s="33"/>
      <c r="E336" s="33"/>
      <c r="F336" s="33"/>
      <c r="G336" s="33"/>
      <c r="H336" s="33"/>
      <c r="I336" s="33"/>
      <c r="J336" s="33"/>
      <c r="K336" s="33"/>
      <c r="L336" s="33"/>
      <c r="M336" s="33"/>
      <c r="N336" s="33"/>
      <c r="O336" s="33"/>
      <c r="P336" s="33"/>
      <c r="Q336" s="33"/>
      <c r="R336" s="33"/>
      <c r="S336" s="33"/>
      <c r="T336" s="33"/>
      <c r="U336" s="33"/>
      <c r="V336" s="33"/>
      <c r="W336" s="33"/>
      <c r="X336" s="33"/>
      <c r="Y336" s="33"/>
      <c r="Z336" s="33"/>
      <c r="AA336" s="33"/>
      <c r="AB336" s="33"/>
      <c r="AC336" s="33"/>
      <c r="AD336" s="33"/>
      <c r="AE336" s="33"/>
      <c r="AF336" s="33"/>
      <c r="AG336" s="33"/>
      <c r="AH336" s="33"/>
      <c r="AI336" s="33"/>
      <c r="AJ336" s="33"/>
    </row>
    <row r="337" spans="2:36" ht="15.75">
      <c r="B337" s="33"/>
      <c r="C337" s="33"/>
      <c r="D337" s="33"/>
      <c r="E337" s="33"/>
      <c r="F337" s="33"/>
      <c r="G337" s="33"/>
      <c r="H337" s="33"/>
      <c r="I337" s="33"/>
      <c r="J337" s="33"/>
      <c r="K337" s="33"/>
      <c r="L337" s="33"/>
      <c r="M337" s="33"/>
      <c r="N337" s="33"/>
      <c r="O337" s="33"/>
      <c r="P337" s="33"/>
      <c r="Q337" s="33"/>
      <c r="R337" s="33"/>
      <c r="S337" s="33"/>
      <c r="T337" s="33"/>
      <c r="U337" s="33"/>
      <c r="V337" s="33"/>
      <c r="W337" s="33"/>
      <c r="X337" s="33"/>
      <c r="Y337" s="33"/>
      <c r="Z337" s="33"/>
      <c r="AA337" s="33"/>
      <c r="AB337" s="33"/>
      <c r="AC337" s="33"/>
      <c r="AD337" s="33"/>
      <c r="AE337" s="33"/>
      <c r="AF337" s="33"/>
      <c r="AG337" s="33"/>
      <c r="AH337" s="33"/>
      <c r="AI337" s="33"/>
      <c r="AJ337" s="33"/>
    </row>
    <row r="338" spans="2:36" ht="15.75">
      <c r="B338" s="33"/>
      <c r="C338" s="33"/>
      <c r="D338" s="33"/>
      <c r="E338" s="33"/>
      <c r="F338" s="33"/>
      <c r="G338" s="33"/>
      <c r="H338" s="33"/>
      <c r="I338" s="33"/>
      <c r="J338" s="33"/>
      <c r="K338" s="33"/>
      <c r="L338" s="33"/>
      <c r="M338" s="33"/>
      <c r="N338" s="33"/>
      <c r="O338" s="33"/>
      <c r="P338" s="33"/>
      <c r="Q338" s="33"/>
      <c r="R338" s="33"/>
      <c r="S338" s="33"/>
      <c r="T338" s="33"/>
      <c r="U338" s="33"/>
      <c r="V338" s="33"/>
      <c r="W338" s="33"/>
      <c r="X338" s="33"/>
      <c r="Y338" s="33"/>
      <c r="Z338" s="33"/>
      <c r="AA338" s="33"/>
      <c r="AB338" s="33"/>
      <c r="AC338" s="33"/>
      <c r="AD338" s="33"/>
      <c r="AE338" s="33"/>
      <c r="AF338" s="33"/>
      <c r="AG338" s="33"/>
      <c r="AH338" s="33"/>
      <c r="AI338" s="33"/>
      <c r="AJ338" s="33"/>
    </row>
    <row r="339" spans="2:36" ht="15.75">
      <c r="B339" s="33"/>
      <c r="C339" s="33"/>
      <c r="D339" s="33"/>
      <c r="E339" s="33"/>
      <c r="F339" s="33"/>
      <c r="G339" s="33"/>
      <c r="H339" s="33"/>
      <c r="I339" s="33"/>
      <c r="J339" s="33"/>
      <c r="K339" s="33"/>
      <c r="L339" s="33"/>
      <c r="M339" s="33"/>
      <c r="N339" s="33"/>
      <c r="O339" s="33"/>
      <c r="P339" s="33"/>
      <c r="Q339" s="33"/>
      <c r="R339" s="33"/>
      <c r="S339" s="33"/>
      <c r="T339" s="33"/>
      <c r="U339" s="33"/>
      <c r="V339" s="33"/>
      <c r="W339" s="33"/>
      <c r="X339" s="33"/>
      <c r="Y339" s="33"/>
      <c r="Z339" s="33"/>
      <c r="AA339" s="33"/>
      <c r="AB339" s="33"/>
      <c r="AC339" s="33"/>
      <c r="AD339" s="33"/>
      <c r="AE339" s="33"/>
      <c r="AF339" s="33"/>
      <c r="AG339" s="33"/>
      <c r="AH339" s="33"/>
      <c r="AI339" s="33"/>
      <c r="AJ339" s="33"/>
    </row>
    <row r="340" spans="2:36" ht="15.75">
      <c r="B340" s="33"/>
      <c r="C340" s="33"/>
      <c r="D340" s="33"/>
      <c r="E340" s="33"/>
      <c r="F340" s="33"/>
      <c r="G340" s="33"/>
      <c r="H340" s="33"/>
      <c r="I340" s="33"/>
      <c r="J340" s="33"/>
      <c r="K340" s="33"/>
      <c r="L340" s="33"/>
      <c r="M340" s="33"/>
      <c r="N340" s="33"/>
      <c r="O340" s="33"/>
      <c r="P340" s="33"/>
      <c r="Q340" s="33"/>
      <c r="R340" s="33"/>
      <c r="S340" s="33"/>
      <c r="T340" s="33"/>
      <c r="U340" s="33"/>
      <c r="V340" s="33"/>
      <c r="W340" s="33"/>
      <c r="X340" s="33"/>
      <c r="Y340" s="33"/>
      <c r="Z340" s="33"/>
      <c r="AA340" s="33"/>
      <c r="AB340" s="33"/>
      <c r="AC340" s="33"/>
      <c r="AD340" s="33"/>
      <c r="AE340" s="33"/>
      <c r="AF340" s="33"/>
      <c r="AG340" s="33"/>
      <c r="AH340" s="33"/>
      <c r="AI340" s="33"/>
      <c r="AJ340" s="33"/>
    </row>
    <row r="341" spans="2:36" ht="15.75">
      <c r="B341" s="33"/>
      <c r="C341" s="33"/>
      <c r="D341" s="33"/>
      <c r="E341" s="33"/>
      <c r="F341" s="33"/>
      <c r="G341" s="33"/>
      <c r="H341" s="33"/>
      <c r="I341" s="33"/>
      <c r="J341" s="33"/>
      <c r="K341" s="33"/>
      <c r="L341" s="33"/>
      <c r="M341" s="33"/>
      <c r="N341" s="33"/>
      <c r="O341" s="33"/>
      <c r="P341" s="33"/>
      <c r="Q341" s="33"/>
      <c r="R341" s="33"/>
      <c r="S341" s="33"/>
      <c r="T341" s="33"/>
      <c r="U341" s="33"/>
      <c r="V341" s="33"/>
      <c r="W341" s="33"/>
      <c r="X341" s="33"/>
      <c r="Y341" s="33"/>
      <c r="Z341" s="33"/>
      <c r="AA341" s="33"/>
      <c r="AB341" s="33"/>
      <c r="AC341" s="33"/>
      <c r="AD341" s="33"/>
      <c r="AE341" s="33"/>
      <c r="AF341" s="33"/>
      <c r="AG341" s="33"/>
      <c r="AH341" s="33"/>
      <c r="AI341" s="33"/>
      <c r="AJ341" s="33"/>
    </row>
    <row r="342" spans="2:36" ht="15.75">
      <c r="B342" s="33"/>
      <c r="C342" s="33"/>
      <c r="D342" s="33"/>
      <c r="E342" s="33"/>
      <c r="F342" s="33"/>
      <c r="G342" s="33"/>
      <c r="H342" s="33"/>
      <c r="I342" s="33"/>
      <c r="J342" s="33"/>
      <c r="K342" s="33"/>
      <c r="L342" s="33"/>
      <c r="M342" s="33"/>
      <c r="N342" s="33"/>
      <c r="O342" s="33"/>
      <c r="P342" s="33"/>
      <c r="Q342" s="33"/>
      <c r="R342" s="33"/>
      <c r="S342" s="33"/>
      <c r="T342" s="33"/>
      <c r="U342" s="33"/>
      <c r="V342" s="33"/>
      <c r="W342" s="33"/>
      <c r="X342" s="33"/>
      <c r="Y342" s="33"/>
      <c r="Z342" s="33"/>
      <c r="AA342" s="33"/>
      <c r="AB342" s="33"/>
      <c r="AC342" s="33"/>
      <c r="AD342" s="33"/>
      <c r="AE342" s="33"/>
      <c r="AF342" s="33"/>
      <c r="AG342" s="33"/>
      <c r="AH342" s="33"/>
      <c r="AI342" s="33"/>
      <c r="AJ342" s="33"/>
    </row>
    <row r="343" spans="2:36" ht="15.75">
      <c r="B343" s="33"/>
      <c r="C343" s="33"/>
      <c r="D343" s="33"/>
      <c r="E343" s="33"/>
      <c r="F343" s="33"/>
      <c r="G343" s="33"/>
      <c r="H343" s="33"/>
      <c r="I343" s="33"/>
      <c r="J343" s="33"/>
      <c r="K343" s="33"/>
      <c r="L343" s="33"/>
      <c r="M343" s="33"/>
      <c r="N343" s="33"/>
      <c r="O343" s="33"/>
      <c r="P343" s="33"/>
      <c r="Q343" s="33"/>
      <c r="R343" s="33"/>
      <c r="S343" s="33"/>
      <c r="T343" s="33"/>
      <c r="U343" s="33"/>
      <c r="V343" s="33"/>
      <c r="W343" s="33"/>
      <c r="X343" s="33"/>
      <c r="Y343" s="33"/>
      <c r="Z343" s="33"/>
      <c r="AA343" s="33"/>
      <c r="AB343" s="33"/>
      <c r="AC343" s="33"/>
      <c r="AD343" s="33"/>
      <c r="AE343" s="33"/>
      <c r="AF343" s="33"/>
      <c r="AG343" s="33"/>
      <c r="AH343" s="33"/>
      <c r="AI343" s="33"/>
      <c r="AJ343" s="33"/>
    </row>
    <row r="344" spans="2:36" ht="15.75">
      <c r="B344" s="33"/>
      <c r="C344" s="33"/>
      <c r="D344" s="33"/>
      <c r="E344" s="33"/>
      <c r="F344" s="33"/>
      <c r="G344" s="33"/>
      <c r="H344" s="33"/>
      <c r="I344" s="33"/>
      <c r="J344" s="33"/>
      <c r="K344" s="33"/>
      <c r="L344" s="33"/>
      <c r="M344" s="33"/>
      <c r="N344" s="33"/>
      <c r="O344" s="33"/>
      <c r="P344" s="33"/>
      <c r="Q344" s="33"/>
      <c r="R344" s="33"/>
      <c r="S344" s="33"/>
      <c r="T344" s="33"/>
      <c r="U344" s="33"/>
      <c r="V344" s="33"/>
      <c r="W344" s="33"/>
      <c r="X344" s="33"/>
      <c r="Y344" s="33"/>
      <c r="Z344" s="33"/>
      <c r="AA344" s="33"/>
      <c r="AB344" s="33"/>
      <c r="AC344" s="33"/>
      <c r="AD344" s="33"/>
      <c r="AE344" s="33"/>
      <c r="AF344" s="33"/>
      <c r="AG344" s="33"/>
      <c r="AH344" s="33"/>
      <c r="AI344" s="33"/>
      <c r="AJ344" s="33"/>
    </row>
    <row r="345" spans="2:36" ht="15.75">
      <c r="B345" s="33"/>
      <c r="C345" s="33"/>
      <c r="D345" s="33"/>
      <c r="E345" s="33"/>
      <c r="F345" s="33"/>
      <c r="G345" s="33"/>
      <c r="H345" s="33"/>
      <c r="I345" s="33"/>
      <c r="J345" s="33"/>
      <c r="K345" s="33"/>
      <c r="L345" s="33"/>
      <c r="M345" s="33"/>
      <c r="N345" s="33"/>
      <c r="O345" s="33"/>
      <c r="P345" s="33"/>
      <c r="Q345" s="33"/>
      <c r="R345" s="33"/>
      <c r="S345" s="33"/>
      <c r="T345" s="33"/>
      <c r="U345" s="33"/>
      <c r="V345" s="33"/>
      <c r="W345" s="33"/>
      <c r="X345" s="33"/>
      <c r="Y345" s="33"/>
      <c r="Z345" s="33"/>
      <c r="AA345" s="33"/>
      <c r="AB345" s="33"/>
      <c r="AC345" s="33"/>
      <c r="AD345" s="33"/>
      <c r="AE345" s="33"/>
      <c r="AF345" s="33"/>
      <c r="AG345" s="33"/>
      <c r="AH345" s="33"/>
      <c r="AI345" s="33"/>
      <c r="AJ345" s="33"/>
    </row>
    <row r="346" spans="2:36" ht="15.75">
      <c r="B346" s="33"/>
      <c r="C346" s="33"/>
      <c r="D346" s="33"/>
      <c r="E346" s="33"/>
      <c r="F346" s="33"/>
      <c r="G346" s="33"/>
      <c r="H346" s="33"/>
      <c r="I346" s="33"/>
      <c r="J346" s="33"/>
      <c r="K346" s="33"/>
      <c r="L346" s="33"/>
      <c r="M346" s="33"/>
      <c r="N346" s="33"/>
      <c r="O346" s="33"/>
      <c r="P346" s="33"/>
      <c r="Q346" s="33"/>
      <c r="R346" s="33"/>
      <c r="S346" s="33"/>
      <c r="T346" s="33"/>
      <c r="U346" s="33"/>
      <c r="V346" s="33"/>
      <c r="W346" s="33"/>
      <c r="X346" s="33"/>
      <c r="Y346" s="33"/>
      <c r="Z346" s="33"/>
      <c r="AA346" s="33"/>
      <c r="AB346" s="33"/>
      <c r="AC346" s="33"/>
      <c r="AD346" s="33"/>
      <c r="AE346" s="33"/>
      <c r="AF346" s="33"/>
      <c r="AG346" s="33"/>
      <c r="AH346" s="33"/>
      <c r="AI346" s="33"/>
      <c r="AJ346" s="33"/>
    </row>
    <row r="347" spans="2:36" ht="15.75">
      <c r="B347" s="33"/>
      <c r="C347" s="33"/>
      <c r="D347" s="33"/>
      <c r="E347" s="33"/>
      <c r="F347" s="33"/>
      <c r="G347" s="33"/>
      <c r="H347" s="33"/>
      <c r="I347" s="33"/>
      <c r="J347" s="33"/>
      <c r="K347" s="33"/>
      <c r="L347" s="33"/>
      <c r="M347" s="33"/>
      <c r="N347" s="33"/>
      <c r="O347" s="33"/>
      <c r="P347" s="33"/>
      <c r="Q347" s="33"/>
      <c r="R347" s="33"/>
      <c r="S347" s="33"/>
      <c r="T347" s="33"/>
      <c r="U347" s="33"/>
      <c r="V347" s="33"/>
      <c r="W347" s="33"/>
      <c r="X347" s="33"/>
      <c r="Y347" s="33"/>
      <c r="Z347" s="33"/>
      <c r="AA347" s="33"/>
      <c r="AB347" s="33"/>
      <c r="AC347" s="33"/>
      <c r="AD347" s="33"/>
      <c r="AE347" s="33"/>
      <c r="AF347" s="33"/>
      <c r="AG347" s="33"/>
      <c r="AH347" s="33"/>
      <c r="AI347" s="33"/>
      <c r="AJ347" s="33"/>
    </row>
    <row r="348" spans="2:36" ht="15.75">
      <c r="B348" s="33"/>
      <c r="C348" s="33"/>
      <c r="D348" s="33"/>
      <c r="E348" s="33"/>
      <c r="F348" s="33"/>
      <c r="G348" s="33"/>
      <c r="H348" s="33"/>
      <c r="I348" s="33"/>
      <c r="J348" s="33"/>
      <c r="K348" s="33"/>
      <c r="L348" s="33"/>
      <c r="M348" s="33"/>
      <c r="N348" s="33"/>
      <c r="O348" s="33"/>
      <c r="P348" s="33"/>
      <c r="Q348" s="33"/>
      <c r="R348" s="33"/>
      <c r="S348" s="33"/>
      <c r="T348" s="33"/>
      <c r="U348" s="33"/>
      <c r="V348" s="33"/>
      <c r="W348" s="33"/>
      <c r="X348" s="33"/>
      <c r="Y348" s="33"/>
      <c r="Z348" s="33"/>
      <c r="AA348" s="33"/>
      <c r="AB348" s="33"/>
      <c r="AC348" s="33"/>
      <c r="AD348" s="33"/>
      <c r="AE348" s="33"/>
      <c r="AF348" s="33"/>
      <c r="AG348" s="33"/>
      <c r="AH348" s="33"/>
      <c r="AI348" s="33"/>
      <c r="AJ348" s="33"/>
    </row>
    <row r="349" spans="2:36" ht="15.75">
      <c r="B349" s="33"/>
      <c r="C349" s="33"/>
      <c r="D349" s="33"/>
      <c r="E349" s="33"/>
      <c r="F349" s="33"/>
      <c r="G349" s="33"/>
      <c r="H349" s="33"/>
      <c r="I349" s="33"/>
      <c r="J349" s="33"/>
      <c r="K349" s="33"/>
      <c r="L349" s="33"/>
      <c r="M349" s="33"/>
      <c r="N349" s="33"/>
      <c r="O349" s="33"/>
      <c r="P349" s="33"/>
      <c r="Q349" s="33"/>
      <c r="R349" s="33"/>
      <c r="S349" s="33"/>
      <c r="T349" s="33"/>
      <c r="U349" s="33"/>
      <c r="V349" s="33"/>
      <c r="W349" s="33"/>
      <c r="X349" s="33"/>
      <c r="Y349" s="33"/>
      <c r="Z349" s="33"/>
      <c r="AA349" s="33"/>
      <c r="AB349" s="33"/>
      <c r="AC349" s="33"/>
      <c r="AD349" s="33"/>
      <c r="AE349" s="33"/>
      <c r="AF349" s="33"/>
      <c r="AG349" s="33"/>
      <c r="AH349" s="33"/>
      <c r="AI349" s="33"/>
      <c r="AJ349" s="33"/>
    </row>
    <row r="350" spans="2:36" ht="15.75">
      <c r="B350" s="33"/>
      <c r="C350" s="33"/>
      <c r="D350" s="33"/>
      <c r="E350" s="33"/>
      <c r="F350" s="33"/>
      <c r="G350" s="33"/>
      <c r="H350" s="33"/>
      <c r="I350" s="33"/>
      <c r="J350" s="33"/>
      <c r="K350" s="33"/>
      <c r="L350" s="33"/>
      <c r="M350" s="33"/>
      <c r="N350" s="33"/>
      <c r="O350" s="33"/>
      <c r="P350" s="33"/>
      <c r="Q350" s="33"/>
      <c r="R350" s="33"/>
      <c r="S350" s="33"/>
      <c r="T350" s="33"/>
      <c r="U350" s="33"/>
      <c r="V350" s="33"/>
      <c r="W350" s="33"/>
      <c r="X350" s="33"/>
      <c r="Y350" s="33"/>
      <c r="Z350" s="33"/>
      <c r="AA350" s="33"/>
      <c r="AB350" s="33"/>
      <c r="AC350" s="33"/>
      <c r="AD350" s="33"/>
      <c r="AE350" s="33"/>
      <c r="AF350" s="33"/>
      <c r="AG350" s="33"/>
      <c r="AH350" s="33"/>
      <c r="AI350" s="33"/>
      <c r="AJ350" s="33"/>
    </row>
    <row r="351" spans="2:36" ht="15.75">
      <c r="B351" s="33"/>
      <c r="C351" s="33"/>
      <c r="D351" s="33"/>
      <c r="E351" s="33"/>
      <c r="F351" s="33"/>
      <c r="G351" s="33"/>
      <c r="H351" s="33"/>
      <c r="I351" s="33"/>
      <c r="J351" s="33"/>
      <c r="K351" s="33"/>
      <c r="L351" s="33"/>
      <c r="M351" s="33"/>
      <c r="N351" s="33"/>
      <c r="O351" s="33"/>
      <c r="P351" s="33"/>
      <c r="Q351" s="33"/>
      <c r="R351" s="33"/>
      <c r="S351" s="33"/>
      <c r="T351" s="33"/>
      <c r="U351" s="33"/>
      <c r="V351" s="33"/>
      <c r="W351" s="33"/>
      <c r="X351" s="33"/>
      <c r="Y351" s="33"/>
      <c r="Z351" s="33"/>
      <c r="AA351" s="33"/>
      <c r="AB351" s="33"/>
      <c r="AC351" s="33"/>
      <c r="AD351" s="33"/>
      <c r="AE351" s="33"/>
      <c r="AF351" s="33"/>
      <c r="AG351" s="33"/>
      <c r="AH351" s="33"/>
      <c r="AI351" s="33"/>
      <c r="AJ351" s="33"/>
    </row>
    <row r="352" spans="2:36" ht="15.75">
      <c r="B352" s="33"/>
      <c r="C352" s="33"/>
      <c r="D352" s="33"/>
      <c r="E352" s="33"/>
      <c r="F352" s="33"/>
      <c r="G352" s="33"/>
      <c r="H352" s="33"/>
      <c r="I352" s="33"/>
      <c r="J352" s="33"/>
      <c r="K352" s="33"/>
      <c r="L352" s="33"/>
      <c r="M352" s="33"/>
      <c r="N352" s="33"/>
      <c r="O352" s="33"/>
      <c r="P352" s="33"/>
      <c r="Q352" s="33"/>
      <c r="R352" s="33"/>
      <c r="S352" s="33"/>
      <c r="T352" s="33"/>
      <c r="U352" s="33"/>
      <c r="V352" s="33"/>
      <c r="W352" s="33"/>
      <c r="X352" s="33"/>
      <c r="Y352" s="33"/>
      <c r="Z352" s="33"/>
      <c r="AA352" s="33"/>
      <c r="AB352" s="33"/>
      <c r="AC352" s="33"/>
      <c r="AD352" s="33"/>
      <c r="AE352" s="33"/>
      <c r="AF352" s="33"/>
      <c r="AG352" s="33"/>
      <c r="AH352" s="33"/>
      <c r="AI352" s="33"/>
      <c r="AJ352" s="33"/>
    </row>
    <row r="353" spans="2:36" ht="15.75">
      <c r="B353" s="33"/>
      <c r="C353" s="33"/>
      <c r="D353" s="33"/>
      <c r="E353" s="33"/>
      <c r="F353" s="33"/>
      <c r="G353" s="33"/>
      <c r="H353" s="33"/>
      <c r="I353" s="33"/>
      <c r="J353" s="33"/>
      <c r="K353" s="33"/>
      <c r="L353" s="33"/>
      <c r="M353" s="33"/>
      <c r="N353" s="33"/>
      <c r="O353" s="33"/>
      <c r="P353" s="33"/>
      <c r="Q353" s="33"/>
      <c r="R353" s="33"/>
      <c r="S353" s="33"/>
      <c r="T353" s="33"/>
      <c r="U353" s="33"/>
      <c r="V353" s="33"/>
      <c r="W353" s="33"/>
      <c r="X353" s="33"/>
      <c r="Y353" s="33"/>
      <c r="Z353" s="33"/>
      <c r="AA353" s="33"/>
      <c r="AB353" s="33"/>
      <c r="AC353" s="33"/>
      <c r="AD353" s="33"/>
      <c r="AE353" s="33"/>
      <c r="AF353" s="33"/>
      <c r="AG353" s="33"/>
      <c r="AH353" s="33"/>
      <c r="AI353" s="33"/>
      <c r="AJ353" s="33"/>
    </row>
    <row r="354" spans="2:36" ht="15.75">
      <c r="B354" s="33"/>
      <c r="C354" s="33"/>
      <c r="D354" s="33"/>
      <c r="E354" s="33"/>
      <c r="F354" s="33"/>
      <c r="G354" s="33"/>
      <c r="H354" s="33"/>
      <c r="I354" s="33"/>
      <c r="J354" s="33"/>
      <c r="K354" s="33"/>
      <c r="L354" s="33"/>
      <c r="M354" s="33"/>
      <c r="N354" s="33"/>
      <c r="O354" s="33"/>
      <c r="P354" s="33"/>
      <c r="Q354" s="33"/>
      <c r="R354" s="33"/>
      <c r="S354" s="33"/>
      <c r="T354" s="33"/>
      <c r="U354" s="33"/>
      <c r="V354" s="33"/>
      <c r="W354" s="33"/>
      <c r="X354" s="33"/>
      <c r="Y354" s="33"/>
      <c r="Z354" s="33"/>
      <c r="AA354" s="33"/>
      <c r="AB354" s="33"/>
      <c r="AC354" s="33"/>
      <c r="AD354" s="33"/>
      <c r="AE354" s="33"/>
      <c r="AF354" s="33"/>
      <c r="AG354" s="33"/>
      <c r="AH354" s="33"/>
      <c r="AI354" s="33"/>
      <c r="AJ354" s="33"/>
    </row>
    <row r="355" spans="2:36" ht="15.75">
      <c r="B355" s="33"/>
      <c r="C355" s="33"/>
      <c r="D355" s="33"/>
      <c r="E355" s="33"/>
      <c r="F355" s="33"/>
      <c r="G355" s="33"/>
      <c r="H355" s="33"/>
      <c r="I355" s="33"/>
      <c r="J355" s="33"/>
      <c r="K355" s="33"/>
      <c r="L355" s="33"/>
      <c r="M355" s="33"/>
      <c r="N355" s="33"/>
      <c r="O355" s="33"/>
      <c r="P355" s="33"/>
      <c r="Q355" s="33"/>
      <c r="R355" s="33"/>
      <c r="S355" s="33"/>
      <c r="T355" s="33"/>
      <c r="U355" s="33"/>
      <c r="V355" s="33"/>
      <c r="W355" s="33"/>
      <c r="X355" s="33"/>
      <c r="Y355" s="33"/>
      <c r="Z355" s="33"/>
      <c r="AA355" s="33"/>
      <c r="AB355" s="33"/>
      <c r="AC355" s="33"/>
      <c r="AD355" s="33"/>
      <c r="AE355" s="33"/>
      <c r="AF355" s="33"/>
      <c r="AG355" s="33"/>
      <c r="AH355" s="33"/>
      <c r="AI355" s="33"/>
      <c r="AJ355" s="33"/>
    </row>
    <row r="356" spans="2:36" ht="15.75">
      <c r="B356" s="33"/>
      <c r="C356" s="33"/>
      <c r="D356" s="33"/>
      <c r="E356" s="33"/>
      <c r="F356" s="33"/>
      <c r="G356" s="33"/>
      <c r="H356" s="33"/>
      <c r="I356" s="33"/>
      <c r="J356" s="33"/>
      <c r="K356" s="33"/>
      <c r="L356" s="33"/>
      <c r="M356" s="33"/>
      <c r="N356" s="33"/>
      <c r="O356" s="33"/>
      <c r="P356" s="33"/>
      <c r="Q356" s="33"/>
      <c r="R356" s="33"/>
      <c r="S356" s="33"/>
      <c r="T356" s="33"/>
      <c r="U356" s="33"/>
      <c r="V356" s="33"/>
      <c r="W356" s="33"/>
      <c r="X356" s="33"/>
      <c r="Y356" s="33"/>
      <c r="Z356" s="33"/>
      <c r="AA356" s="33"/>
      <c r="AB356" s="33"/>
      <c r="AC356" s="33"/>
      <c r="AD356" s="33"/>
      <c r="AE356" s="33"/>
      <c r="AF356" s="33"/>
      <c r="AG356" s="33"/>
      <c r="AH356" s="33"/>
      <c r="AI356" s="33"/>
      <c r="AJ356" s="33"/>
    </row>
    <row r="357" spans="2:36" ht="15.75">
      <c r="B357" s="33"/>
      <c r="C357" s="33"/>
      <c r="D357" s="33"/>
      <c r="E357" s="33"/>
      <c r="F357" s="33"/>
      <c r="G357" s="33"/>
      <c r="H357" s="33"/>
      <c r="I357" s="33"/>
      <c r="J357" s="33"/>
      <c r="K357" s="33"/>
      <c r="L357" s="33"/>
      <c r="M357" s="33"/>
      <c r="N357" s="33"/>
      <c r="O357" s="33"/>
      <c r="P357" s="33"/>
      <c r="Q357" s="33"/>
      <c r="R357" s="33"/>
      <c r="S357" s="33"/>
      <c r="T357" s="33"/>
      <c r="U357" s="33"/>
      <c r="V357" s="33"/>
      <c r="W357" s="33"/>
      <c r="X357" s="33"/>
      <c r="Y357" s="33"/>
      <c r="Z357" s="33"/>
      <c r="AA357" s="33"/>
      <c r="AB357" s="33"/>
      <c r="AC357" s="33"/>
      <c r="AD357" s="33"/>
      <c r="AE357" s="33"/>
      <c r="AF357" s="33"/>
      <c r="AG357" s="33"/>
      <c r="AH357" s="33"/>
      <c r="AI357" s="33"/>
      <c r="AJ357" s="33"/>
    </row>
    <row r="358" spans="2:36" ht="15.75">
      <c r="B358" s="33"/>
      <c r="C358" s="33"/>
      <c r="D358" s="33"/>
      <c r="E358" s="33"/>
      <c r="F358" s="33"/>
      <c r="G358" s="33"/>
      <c r="H358" s="33"/>
      <c r="I358" s="33"/>
      <c r="J358" s="33"/>
      <c r="K358" s="33"/>
      <c r="L358" s="33"/>
      <c r="M358" s="33"/>
      <c r="N358" s="33"/>
      <c r="O358" s="33"/>
      <c r="P358" s="33"/>
      <c r="Q358" s="33"/>
      <c r="R358" s="33"/>
      <c r="S358" s="33"/>
      <c r="T358" s="33"/>
      <c r="U358" s="33"/>
      <c r="V358" s="33"/>
      <c r="W358" s="33"/>
      <c r="X358" s="33"/>
      <c r="Y358" s="33"/>
      <c r="Z358" s="33"/>
      <c r="AA358" s="33"/>
      <c r="AB358" s="33"/>
      <c r="AC358" s="33"/>
      <c r="AD358" s="33"/>
      <c r="AE358" s="33"/>
      <c r="AF358" s="33"/>
      <c r="AG358" s="33"/>
      <c r="AH358" s="33"/>
      <c r="AI358" s="33"/>
      <c r="AJ358" s="33"/>
    </row>
    <row r="359" spans="2:36" ht="15.75">
      <c r="B359" s="33"/>
      <c r="C359" s="33"/>
      <c r="D359" s="33"/>
      <c r="E359" s="33"/>
      <c r="F359" s="33"/>
      <c r="G359" s="33"/>
      <c r="H359" s="33"/>
      <c r="I359" s="33"/>
      <c r="J359" s="33"/>
      <c r="K359" s="33"/>
      <c r="L359" s="33"/>
      <c r="M359" s="33"/>
      <c r="N359" s="33"/>
      <c r="O359" s="33"/>
      <c r="P359" s="33"/>
      <c r="Q359" s="33"/>
      <c r="R359" s="33"/>
      <c r="S359" s="33"/>
      <c r="T359" s="33"/>
      <c r="U359" s="33"/>
      <c r="V359" s="33"/>
      <c r="W359" s="33"/>
      <c r="X359" s="33"/>
      <c r="Y359" s="33"/>
      <c r="Z359" s="33"/>
      <c r="AA359" s="33"/>
      <c r="AB359" s="33"/>
      <c r="AC359" s="33"/>
      <c r="AD359" s="33"/>
      <c r="AE359" s="33"/>
      <c r="AF359" s="33"/>
      <c r="AG359" s="33"/>
      <c r="AH359" s="33"/>
      <c r="AI359" s="33"/>
      <c r="AJ359" s="33"/>
    </row>
    <row r="360" spans="2:36" ht="15.75">
      <c r="B360" s="33"/>
      <c r="C360" s="33"/>
      <c r="D360" s="33"/>
      <c r="E360" s="33"/>
      <c r="F360" s="33"/>
      <c r="G360" s="33"/>
      <c r="H360" s="33"/>
      <c r="I360" s="33"/>
      <c r="J360" s="33"/>
      <c r="K360" s="33"/>
      <c r="L360" s="33"/>
      <c r="M360" s="33"/>
      <c r="N360" s="33"/>
      <c r="O360" s="33"/>
      <c r="P360" s="33"/>
      <c r="Q360" s="33"/>
      <c r="R360" s="33"/>
      <c r="S360" s="33"/>
      <c r="T360" s="33"/>
      <c r="U360" s="33"/>
      <c r="V360" s="33"/>
      <c r="W360" s="33"/>
      <c r="X360" s="33"/>
      <c r="Y360" s="33"/>
      <c r="Z360" s="33"/>
      <c r="AA360" s="33"/>
      <c r="AB360" s="33"/>
      <c r="AC360" s="33"/>
      <c r="AD360" s="33"/>
      <c r="AE360" s="33"/>
      <c r="AF360" s="33"/>
      <c r="AG360" s="33"/>
      <c r="AH360" s="33"/>
      <c r="AI360" s="33"/>
      <c r="AJ360" s="33"/>
    </row>
    <row r="361" spans="2:36" ht="15.75">
      <c r="B361" s="33"/>
      <c r="C361" s="33"/>
      <c r="D361" s="33"/>
      <c r="E361" s="33"/>
      <c r="F361" s="33"/>
      <c r="G361" s="33"/>
      <c r="H361" s="33"/>
      <c r="I361" s="33"/>
      <c r="J361" s="33"/>
      <c r="K361" s="33"/>
      <c r="L361" s="33"/>
      <c r="M361" s="33"/>
      <c r="N361" s="33"/>
      <c r="O361" s="33"/>
      <c r="P361" s="33"/>
      <c r="Q361" s="33"/>
      <c r="R361" s="33"/>
      <c r="S361" s="33"/>
      <c r="T361" s="33"/>
      <c r="U361" s="33"/>
      <c r="V361" s="33"/>
      <c r="W361" s="33"/>
      <c r="X361" s="33"/>
      <c r="Y361" s="33"/>
      <c r="Z361" s="33"/>
      <c r="AA361" s="33"/>
      <c r="AB361" s="33"/>
      <c r="AC361" s="33"/>
      <c r="AD361" s="33"/>
      <c r="AE361" s="33"/>
      <c r="AF361" s="33"/>
      <c r="AG361" s="33"/>
      <c r="AH361" s="33"/>
      <c r="AI361" s="33"/>
      <c r="AJ361" s="33"/>
    </row>
    <row r="362" spans="2:36" ht="15.75">
      <c r="B362" s="33"/>
      <c r="C362" s="33"/>
      <c r="D362" s="33"/>
      <c r="E362" s="33"/>
      <c r="F362" s="33"/>
      <c r="G362" s="33"/>
      <c r="H362" s="33"/>
      <c r="I362" s="33"/>
      <c r="J362" s="33"/>
      <c r="K362" s="33"/>
      <c r="L362" s="33"/>
      <c r="M362" s="33"/>
      <c r="N362" s="33"/>
      <c r="O362" s="33"/>
      <c r="P362" s="33"/>
      <c r="Q362" s="33"/>
      <c r="R362" s="33"/>
      <c r="S362" s="33"/>
      <c r="T362" s="33"/>
      <c r="U362" s="33"/>
      <c r="V362" s="33"/>
      <c r="W362" s="33"/>
      <c r="X362" s="33"/>
      <c r="Y362" s="33"/>
      <c r="Z362" s="33"/>
      <c r="AA362" s="33"/>
      <c r="AB362" s="33"/>
      <c r="AC362" s="33"/>
      <c r="AD362" s="33"/>
      <c r="AE362" s="33"/>
      <c r="AF362" s="33"/>
      <c r="AG362" s="33"/>
      <c r="AH362" s="33"/>
      <c r="AI362" s="33"/>
      <c r="AJ362" s="33"/>
    </row>
    <row r="363" spans="2:36" ht="15.75">
      <c r="B363" s="33"/>
      <c r="C363" s="33"/>
      <c r="D363" s="33"/>
      <c r="E363" s="33"/>
      <c r="F363" s="33"/>
      <c r="G363" s="33"/>
      <c r="H363" s="33"/>
      <c r="I363" s="33"/>
      <c r="J363" s="33"/>
      <c r="K363" s="33"/>
      <c r="L363" s="33"/>
      <c r="M363" s="33"/>
      <c r="N363" s="33"/>
      <c r="O363" s="33"/>
      <c r="P363" s="33"/>
      <c r="Q363" s="33"/>
      <c r="R363" s="33"/>
      <c r="S363" s="33"/>
      <c r="T363" s="33"/>
      <c r="U363" s="33"/>
      <c r="V363" s="33"/>
      <c r="W363" s="33"/>
      <c r="X363" s="33"/>
      <c r="Y363" s="33"/>
      <c r="Z363" s="33"/>
      <c r="AA363" s="33"/>
      <c r="AB363" s="33"/>
      <c r="AC363" s="33"/>
      <c r="AD363" s="33"/>
      <c r="AE363" s="33"/>
      <c r="AF363" s="33"/>
      <c r="AG363" s="33"/>
      <c r="AH363" s="33"/>
      <c r="AI363" s="33"/>
      <c r="AJ363" s="33"/>
    </row>
    <row r="364" spans="2:36" ht="15.75">
      <c r="B364" s="33"/>
      <c r="C364" s="33"/>
      <c r="D364" s="33"/>
      <c r="E364" s="33"/>
      <c r="F364" s="33"/>
      <c r="G364" s="33"/>
      <c r="H364" s="33"/>
      <c r="I364" s="33"/>
      <c r="J364" s="33"/>
      <c r="K364" s="33"/>
      <c r="L364" s="33"/>
      <c r="M364" s="33"/>
      <c r="N364" s="33"/>
      <c r="O364" s="33"/>
      <c r="P364" s="33"/>
      <c r="Q364" s="33"/>
      <c r="R364" s="33"/>
      <c r="S364" s="33"/>
      <c r="T364" s="33"/>
      <c r="U364" s="33"/>
      <c r="V364" s="33"/>
      <c r="W364" s="33"/>
      <c r="X364" s="33"/>
      <c r="Y364" s="33"/>
      <c r="Z364" s="33"/>
      <c r="AA364" s="33"/>
      <c r="AB364" s="33"/>
      <c r="AC364" s="33"/>
      <c r="AD364" s="33"/>
      <c r="AE364" s="33"/>
      <c r="AF364" s="33"/>
      <c r="AG364" s="33"/>
      <c r="AH364" s="33"/>
      <c r="AI364" s="33"/>
      <c r="AJ364" s="33"/>
    </row>
    <row r="365" spans="2:36" ht="15.75">
      <c r="B365" s="33"/>
      <c r="C365" s="33"/>
      <c r="D365" s="33"/>
      <c r="E365" s="33"/>
      <c r="F365" s="33"/>
      <c r="G365" s="33"/>
      <c r="H365" s="33"/>
      <c r="I365" s="33"/>
      <c r="J365" s="33"/>
      <c r="K365" s="33"/>
      <c r="L365" s="33"/>
      <c r="M365" s="33"/>
      <c r="N365" s="33"/>
      <c r="O365" s="33"/>
      <c r="P365" s="33"/>
      <c r="Q365" s="33"/>
      <c r="R365" s="33"/>
      <c r="S365" s="33"/>
      <c r="T365" s="33"/>
      <c r="U365" s="33"/>
      <c r="V365" s="33"/>
      <c r="W365" s="33"/>
      <c r="X365" s="33"/>
      <c r="Y365" s="33"/>
      <c r="Z365" s="33"/>
      <c r="AA365" s="33"/>
      <c r="AB365" s="33"/>
      <c r="AC365" s="33"/>
      <c r="AD365" s="33"/>
      <c r="AE365" s="33"/>
      <c r="AF365" s="33"/>
      <c r="AG365" s="33"/>
      <c r="AH365" s="33"/>
      <c r="AI365" s="33"/>
      <c r="AJ365" s="33"/>
    </row>
    <row r="366" spans="2:36" ht="15.75">
      <c r="B366" s="33"/>
      <c r="C366" s="33"/>
      <c r="D366" s="33"/>
      <c r="E366" s="33"/>
      <c r="F366" s="33"/>
      <c r="G366" s="33"/>
      <c r="H366" s="33"/>
      <c r="I366" s="33"/>
      <c r="J366" s="33"/>
      <c r="K366" s="33"/>
      <c r="L366" s="33"/>
      <c r="M366" s="33"/>
      <c r="N366" s="33"/>
      <c r="O366" s="33"/>
      <c r="P366" s="33"/>
      <c r="Q366" s="33"/>
      <c r="R366" s="33"/>
      <c r="S366" s="33"/>
      <c r="T366" s="33"/>
      <c r="U366" s="33"/>
      <c r="V366" s="33"/>
      <c r="W366" s="33"/>
      <c r="X366" s="33"/>
      <c r="Y366" s="33"/>
      <c r="Z366" s="33"/>
      <c r="AA366" s="33"/>
      <c r="AB366" s="33"/>
      <c r="AC366" s="33"/>
      <c r="AD366" s="33"/>
      <c r="AE366" s="33"/>
      <c r="AF366" s="33"/>
      <c r="AG366" s="33"/>
      <c r="AH366" s="33"/>
      <c r="AI366" s="33"/>
      <c r="AJ366" s="33"/>
    </row>
    <row r="367" spans="2:36" ht="15.75">
      <c r="B367" s="33"/>
      <c r="C367" s="33"/>
      <c r="D367" s="33"/>
      <c r="E367" s="33"/>
      <c r="F367" s="33"/>
      <c r="G367" s="33"/>
      <c r="H367" s="33"/>
      <c r="I367" s="33"/>
      <c r="J367" s="33"/>
      <c r="K367" s="33"/>
      <c r="L367" s="33"/>
      <c r="M367" s="33"/>
      <c r="N367" s="33"/>
      <c r="O367" s="33"/>
      <c r="P367" s="33"/>
      <c r="Q367" s="33"/>
      <c r="R367" s="33"/>
      <c r="S367" s="33"/>
      <c r="T367" s="33"/>
      <c r="U367" s="33"/>
      <c r="V367" s="33"/>
      <c r="W367" s="33"/>
      <c r="X367" s="33"/>
      <c r="Y367" s="33"/>
      <c r="Z367" s="33"/>
      <c r="AA367" s="33"/>
      <c r="AB367" s="33"/>
      <c r="AC367" s="33"/>
      <c r="AD367" s="33"/>
      <c r="AE367" s="33"/>
      <c r="AF367" s="33"/>
      <c r="AG367" s="33"/>
      <c r="AH367" s="33"/>
      <c r="AI367" s="33"/>
      <c r="AJ367" s="33"/>
    </row>
    <row r="368" spans="2:36" ht="15.75">
      <c r="B368" s="33"/>
      <c r="C368" s="33"/>
      <c r="D368" s="33"/>
      <c r="E368" s="33"/>
      <c r="F368" s="33"/>
      <c r="G368" s="33"/>
      <c r="H368" s="33"/>
      <c r="I368" s="33"/>
      <c r="J368" s="33"/>
      <c r="K368" s="33"/>
      <c r="L368" s="33"/>
      <c r="M368" s="33"/>
      <c r="N368" s="33"/>
      <c r="O368" s="33"/>
      <c r="P368" s="33"/>
      <c r="Q368" s="33"/>
      <c r="R368" s="33"/>
      <c r="S368" s="33"/>
      <c r="T368" s="33"/>
      <c r="U368" s="33"/>
      <c r="V368" s="33"/>
      <c r="W368" s="33"/>
      <c r="X368" s="33"/>
      <c r="Y368" s="33"/>
      <c r="Z368" s="33"/>
      <c r="AA368" s="33"/>
      <c r="AB368" s="33"/>
      <c r="AC368" s="33"/>
      <c r="AD368" s="33"/>
      <c r="AE368" s="33"/>
      <c r="AF368" s="33"/>
      <c r="AG368" s="33"/>
      <c r="AH368" s="33"/>
      <c r="AI368" s="33"/>
      <c r="AJ368" s="33"/>
    </row>
    <row r="369" spans="2:36" ht="15.75">
      <c r="B369" s="33"/>
      <c r="C369" s="33"/>
      <c r="D369" s="33"/>
      <c r="E369" s="33"/>
      <c r="F369" s="33"/>
      <c r="G369" s="33"/>
      <c r="H369" s="33"/>
      <c r="I369" s="33"/>
      <c r="J369" s="33"/>
      <c r="K369" s="33"/>
      <c r="L369" s="33"/>
      <c r="M369" s="33"/>
      <c r="N369" s="33"/>
      <c r="O369" s="33"/>
      <c r="P369" s="33"/>
      <c r="Q369" s="33"/>
      <c r="R369" s="33"/>
      <c r="S369" s="33"/>
      <c r="T369" s="33"/>
      <c r="U369" s="33"/>
      <c r="V369" s="33"/>
      <c r="W369" s="33"/>
      <c r="X369" s="33"/>
      <c r="Y369" s="33"/>
      <c r="Z369" s="33"/>
      <c r="AA369" s="33"/>
      <c r="AB369" s="33"/>
      <c r="AC369" s="33"/>
      <c r="AD369" s="33"/>
      <c r="AE369" s="33"/>
      <c r="AF369" s="33"/>
      <c r="AG369" s="33"/>
      <c r="AH369" s="33"/>
      <c r="AI369" s="33"/>
      <c r="AJ369" s="33"/>
    </row>
    <row r="370" spans="2:36" ht="15.75">
      <c r="B370" s="33"/>
      <c r="C370" s="33"/>
      <c r="D370" s="33"/>
      <c r="E370" s="33"/>
      <c r="F370" s="33"/>
      <c r="G370" s="33"/>
      <c r="H370" s="33"/>
      <c r="I370" s="33"/>
      <c r="J370" s="33"/>
      <c r="K370" s="33"/>
      <c r="L370" s="33"/>
      <c r="M370" s="33"/>
      <c r="N370" s="33"/>
      <c r="O370" s="33"/>
      <c r="P370" s="33"/>
      <c r="Q370" s="33"/>
      <c r="R370" s="33"/>
      <c r="S370" s="33"/>
      <c r="T370" s="33"/>
      <c r="U370" s="33"/>
      <c r="V370" s="33"/>
      <c r="W370" s="33"/>
      <c r="X370" s="33"/>
      <c r="Y370" s="33"/>
      <c r="Z370" s="33"/>
      <c r="AA370" s="33"/>
      <c r="AB370" s="33"/>
      <c r="AC370" s="33"/>
      <c r="AD370" s="33"/>
      <c r="AE370" s="33"/>
      <c r="AF370" s="33"/>
      <c r="AG370" s="33"/>
      <c r="AH370" s="33"/>
      <c r="AI370" s="33"/>
      <c r="AJ370" s="33"/>
    </row>
    <row r="371" spans="2:36" ht="15.75">
      <c r="B371" s="33"/>
      <c r="C371" s="33"/>
      <c r="D371" s="33"/>
      <c r="E371" s="33"/>
      <c r="F371" s="33"/>
      <c r="G371" s="33"/>
      <c r="H371" s="33"/>
      <c r="I371" s="33"/>
      <c r="J371" s="33"/>
      <c r="K371" s="33"/>
      <c r="L371" s="33"/>
      <c r="M371" s="33"/>
      <c r="N371" s="33"/>
      <c r="O371" s="33"/>
      <c r="P371" s="33"/>
      <c r="Q371" s="33"/>
      <c r="R371" s="33"/>
      <c r="S371" s="33"/>
      <c r="T371" s="33"/>
      <c r="U371" s="33"/>
      <c r="V371" s="33"/>
      <c r="W371" s="33"/>
      <c r="X371" s="33"/>
      <c r="Y371" s="33"/>
      <c r="Z371" s="33"/>
      <c r="AA371" s="33"/>
      <c r="AB371" s="33"/>
      <c r="AC371" s="33"/>
      <c r="AD371" s="33"/>
      <c r="AE371" s="33"/>
      <c r="AF371" s="33"/>
      <c r="AG371" s="33"/>
      <c r="AH371" s="33"/>
      <c r="AI371" s="33"/>
      <c r="AJ371" s="33"/>
    </row>
    <row r="372" spans="2:36" ht="15.75">
      <c r="B372" s="33"/>
      <c r="C372" s="33"/>
      <c r="D372" s="33"/>
      <c r="E372" s="33"/>
      <c r="F372" s="33"/>
      <c r="G372" s="33"/>
      <c r="H372" s="33"/>
      <c r="I372" s="33"/>
      <c r="J372" s="33"/>
      <c r="K372" s="33"/>
      <c r="L372" s="33"/>
      <c r="M372" s="33"/>
      <c r="N372" s="33"/>
      <c r="O372" s="33"/>
      <c r="P372" s="33"/>
      <c r="Q372" s="33"/>
      <c r="R372" s="33"/>
      <c r="S372" s="33"/>
      <c r="T372" s="33"/>
      <c r="U372" s="33"/>
      <c r="V372" s="33"/>
      <c r="W372" s="33"/>
      <c r="X372" s="33"/>
      <c r="Y372" s="33"/>
      <c r="Z372" s="33"/>
      <c r="AA372" s="33"/>
      <c r="AB372" s="33"/>
      <c r="AC372" s="33"/>
      <c r="AD372" s="33"/>
      <c r="AE372" s="33"/>
      <c r="AF372" s="33"/>
      <c r="AG372" s="33"/>
      <c r="AH372" s="33"/>
      <c r="AI372" s="33"/>
      <c r="AJ372" s="33"/>
    </row>
    <row r="373" spans="2:36" ht="15.75">
      <c r="B373" s="33"/>
      <c r="C373" s="33"/>
      <c r="D373" s="33"/>
      <c r="E373" s="33"/>
      <c r="F373" s="33"/>
      <c r="G373" s="33"/>
      <c r="H373" s="33"/>
      <c r="I373" s="33"/>
      <c r="J373" s="33"/>
      <c r="K373" s="33"/>
      <c r="L373" s="33"/>
      <c r="M373" s="33"/>
      <c r="N373" s="33"/>
      <c r="O373" s="33"/>
      <c r="P373" s="33"/>
      <c r="Q373" s="33"/>
      <c r="R373" s="33"/>
      <c r="S373" s="33"/>
      <c r="T373" s="33"/>
      <c r="U373" s="33"/>
      <c r="V373" s="33"/>
      <c r="W373" s="33"/>
      <c r="X373" s="33"/>
      <c r="Y373" s="33"/>
      <c r="Z373" s="33"/>
      <c r="AA373" s="33"/>
      <c r="AB373" s="33"/>
      <c r="AC373" s="33"/>
      <c r="AD373" s="33"/>
      <c r="AE373" s="33"/>
      <c r="AF373" s="33"/>
      <c r="AG373" s="33"/>
      <c r="AH373" s="33"/>
      <c r="AI373" s="33"/>
      <c r="AJ373" s="33"/>
    </row>
    <row r="374" spans="2:36" ht="15.75">
      <c r="B374" s="33"/>
      <c r="C374" s="33"/>
      <c r="D374" s="33"/>
      <c r="E374" s="33"/>
      <c r="F374" s="33"/>
      <c r="G374" s="33"/>
      <c r="H374" s="33"/>
      <c r="I374" s="33"/>
      <c r="J374" s="33"/>
      <c r="K374" s="33"/>
      <c r="L374" s="33"/>
      <c r="M374" s="33"/>
      <c r="N374" s="33"/>
      <c r="O374" s="33"/>
      <c r="P374" s="33"/>
      <c r="Q374" s="33"/>
      <c r="R374" s="33"/>
      <c r="S374" s="33"/>
      <c r="T374" s="33"/>
      <c r="U374" s="33"/>
      <c r="V374" s="33"/>
      <c r="W374" s="33"/>
      <c r="X374" s="33"/>
      <c r="Y374" s="33"/>
      <c r="Z374" s="33"/>
      <c r="AA374" s="33"/>
      <c r="AB374" s="33"/>
      <c r="AC374" s="33"/>
      <c r="AD374" s="33"/>
      <c r="AE374" s="33"/>
      <c r="AF374" s="33"/>
      <c r="AG374" s="33"/>
      <c r="AH374" s="33"/>
      <c r="AI374" s="33"/>
      <c r="AJ374" s="33"/>
    </row>
    <row r="375" spans="2:36" ht="15.75">
      <c r="B375" s="33"/>
      <c r="C375" s="33"/>
      <c r="D375" s="33"/>
      <c r="E375" s="33"/>
      <c r="F375" s="33"/>
      <c r="G375" s="33"/>
      <c r="H375" s="33"/>
      <c r="I375" s="33"/>
      <c r="J375" s="33"/>
      <c r="K375" s="33"/>
      <c r="L375" s="33"/>
      <c r="M375" s="33"/>
      <c r="N375" s="33"/>
      <c r="O375" s="33"/>
      <c r="P375" s="33"/>
      <c r="Q375" s="33"/>
      <c r="R375" s="33"/>
      <c r="S375" s="33"/>
      <c r="T375" s="33"/>
      <c r="U375" s="33"/>
      <c r="V375" s="33"/>
      <c r="W375" s="33"/>
      <c r="X375" s="33"/>
      <c r="Y375" s="33"/>
      <c r="Z375" s="33"/>
      <c r="AA375" s="33"/>
      <c r="AB375" s="33"/>
      <c r="AC375" s="33"/>
      <c r="AD375" s="33"/>
      <c r="AE375" s="33"/>
      <c r="AF375" s="33"/>
      <c r="AG375" s="33"/>
      <c r="AH375" s="33"/>
      <c r="AI375" s="33"/>
      <c r="AJ375" s="33"/>
    </row>
    <row r="376" spans="2:36" ht="15.75">
      <c r="B376" s="33"/>
      <c r="C376" s="33"/>
      <c r="D376" s="33"/>
      <c r="E376" s="33"/>
      <c r="F376" s="33"/>
      <c r="G376" s="33"/>
      <c r="H376" s="33"/>
      <c r="I376" s="33"/>
      <c r="J376" s="33"/>
      <c r="K376" s="33"/>
      <c r="L376" s="33"/>
      <c r="M376" s="33"/>
      <c r="N376" s="33"/>
      <c r="O376" s="33"/>
      <c r="P376" s="33"/>
      <c r="Q376" s="33"/>
      <c r="R376" s="33"/>
      <c r="S376" s="33"/>
      <c r="T376" s="33"/>
      <c r="U376" s="33"/>
      <c r="V376" s="33"/>
      <c r="W376" s="33"/>
      <c r="X376" s="33"/>
      <c r="Y376" s="33"/>
      <c r="Z376" s="33"/>
      <c r="AA376" s="33"/>
      <c r="AB376" s="33"/>
      <c r="AC376" s="33"/>
      <c r="AD376" s="33"/>
      <c r="AE376" s="33"/>
      <c r="AF376" s="33"/>
      <c r="AG376" s="33"/>
      <c r="AH376" s="33"/>
      <c r="AI376" s="33"/>
      <c r="AJ376" s="33"/>
    </row>
    <row r="377" spans="2:36" ht="15.75">
      <c r="B377" s="33"/>
      <c r="C377" s="33"/>
      <c r="D377" s="33"/>
      <c r="E377" s="33"/>
      <c r="F377" s="33"/>
      <c r="G377" s="33"/>
      <c r="H377" s="33"/>
      <c r="I377" s="33"/>
      <c r="J377" s="33"/>
      <c r="K377" s="33"/>
      <c r="L377" s="33"/>
      <c r="M377" s="33"/>
      <c r="N377" s="33"/>
      <c r="O377" s="33"/>
      <c r="P377" s="33"/>
      <c r="Q377" s="33"/>
      <c r="R377" s="33"/>
      <c r="S377" s="33"/>
      <c r="T377" s="33"/>
      <c r="U377" s="33"/>
      <c r="V377" s="33"/>
      <c r="W377" s="33"/>
      <c r="X377" s="33"/>
      <c r="Y377" s="33"/>
      <c r="Z377" s="33"/>
      <c r="AA377" s="33"/>
      <c r="AB377" s="33"/>
      <c r="AC377" s="33"/>
      <c r="AD377" s="33"/>
      <c r="AE377" s="33"/>
      <c r="AF377" s="33"/>
      <c r="AG377" s="33"/>
      <c r="AH377" s="33"/>
      <c r="AI377" s="33"/>
      <c r="AJ377" s="33"/>
    </row>
    <row r="378" spans="2:36" ht="15.75">
      <c r="B378" s="33"/>
      <c r="C378" s="33"/>
      <c r="D378" s="33"/>
      <c r="E378" s="33"/>
      <c r="F378" s="33"/>
      <c r="G378" s="33"/>
      <c r="H378" s="33"/>
      <c r="I378" s="33"/>
      <c r="J378" s="33"/>
      <c r="K378" s="33"/>
      <c r="L378" s="33"/>
      <c r="M378" s="33"/>
      <c r="N378" s="33"/>
      <c r="O378" s="33"/>
      <c r="P378" s="33"/>
      <c r="Q378" s="33"/>
      <c r="R378" s="33"/>
      <c r="S378" s="33"/>
      <c r="T378" s="33"/>
      <c r="U378" s="33"/>
      <c r="V378" s="33"/>
      <c r="W378" s="33"/>
      <c r="X378" s="33"/>
      <c r="Y378" s="33"/>
      <c r="Z378" s="33"/>
      <c r="AA378" s="33"/>
      <c r="AB378" s="33"/>
      <c r="AC378" s="33"/>
      <c r="AD378" s="33"/>
      <c r="AE378" s="33"/>
      <c r="AF378" s="33"/>
      <c r="AG378" s="33"/>
      <c r="AH378" s="33"/>
      <c r="AI378" s="33"/>
      <c r="AJ378" s="33"/>
    </row>
    <row r="379" spans="2:36" ht="15.75">
      <c r="B379" s="33"/>
      <c r="C379" s="33"/>
      <c r="D379" s="33"/>
      <c r="E379" s="33"/>
      <c r="F379" s="33"/>
      <c r="G379" s="33"/>
      <c r="H379" s="33"/>
      <c r="I379" s="33"/>
      <c r="J379" s="33"/>
      <c r="K379" s="33"/>
      <c r="L379" s="33"/>
      <c r="M379" s="33"/>
      <c r="N379" s="33"/>
      <c r="O379" s="33"/>
      <c r="P379" s="33"/>
      <c r="Q379" s="33"/>
      <c r="R379" s="33"/>
      <c r="S379" s="33"/>
      <c r="T379" s="33"/>
      <c r="U379" s="33"/>
      <c r="V379" s="33"/>
      <c r="W379" s="33"/>
      <c r="X379" s="33"/>
      <c r="Y379" s="33"/>
      <c r="Z379" s="33"/>
      <c r="AA379" s="33"/>
      <c r="AB379" s="33"/>
      <c r="AC379" s="33"/>
      <c r="AD379" s="33"/>
      <c r="AE379" s="33"/>
      <c r="AF379" s="33"/>
      <c r="AG379" s="33"/>
      <c r="AH379" s="33"/>
      <c r="AI379" s="33"/>
      <c r="AJ379" s="33"/>
    </row>
    <row r="380" spans="2:36" ht="15.75">
      <c r="B380" s="33"/>
      <c r="C380" s="33"/>
      <c r="D380" s="33"/>
      <c r="E380" s="33"/>
      <c r="F380" s="33"/>
      <c r="G380" s="33"/>
      <c r="H380" s="33"/>
      <c r="I380" s="33"/>
      <c r="J380" s="33"/>
      <c r="K380" s="33"/>
      <c r="L380" s="33"/>
      <c r="M380" s="33"/>
      <c r="N380" s="33"/>
      <c r="O380" s="33"/>
      <c r="P380" s="33"/>
      <c r="Q380" s="33"/>
      <c r="R380" s="33"/>
      <c r="S380" s="33"/>
      <c r="T380" s="33"/>
      <c r="U380" s="33"/>
      <c r="V380" s="33"/>
      <c r="W380" s="33"/>
      <c r="X380" s="33"/>
      <c r="Y380" s="33"/>
      <c r="Z380" s="33"/>
      <c r="AA380" s="33"/>
      <c r="AB380" s="33"/>
      <c r="AC380" s="33"/>
      <c r="AD380" s="33"/>
      <c r="AE380" s="33"/>
      <c r="AF380" s="33"/>
      <c r="AG380" s="33"/>
      <c r="AH380" s="33"/>
      <c r="AI380" s="33"/>
      <c r="AJ380" s="33"/>
    </row>
    <row r="381" spans="2:36" ht="15.75">
      <c r="B381" s="33"/>
      <c r="C381" s="33"/>
      <c r="D381" s="33"/>
      <c r="E381" s="33"/>
      <c r="F381" s="33"/>
      <c r="G381" s="33"/>
      <c r="H381" s="33"/>
      <c r="I381" s="33"/>
      <c r="J381" s="33"/>
      <c r="K381" s="33"/>
      <c r="L381" s="33"/>
      <c r="M381" s="33"/>
      <c r="N381" s="33"/>
      <c r="O381" s="33"/>
      <c r="P381" s="33"/>
      <c r="Q381" s="33"/>
      <c r="R381" s="33"/>
      <c r="S381" s="33"/>
      <c r="T381" s="33"/>
      <c r="U381" s="33"/>
      <c r="V381" s="33"/>
      <c r="W381" s="33"/>
      <c r="X381" s="33"/>
      <c r="Y381" s="33"/>
      <c r="Z381" s="33"/>
      <c r="AA381" s="33"/>
      <c r="AB381" s="33"/>
      <c r="AC381" s="33"/>
      <c r="AD381" s="33"/>
      <c r="AE381" s="33"/>
      <c r="AF381" s="33"/>
      <c r="AG381" s="33"/>
      <c r="AH381" s="33"/>
      <c r="AI381" s="33"/>
      <c r="AJ381" s="33"/>
    </row>
    <row r="382" spans="2:36" ht="15.75">
      <c r="B382" s="33"/>
      <c r="C382" s="33"/>
      <c r="D382" s="33"/>
      <c r="E382" s="33"/>
      <c r="F382" s="33"/>
      <c r="G382" s="33"/>
      <c r="H382" s="33"/>
      <c r="I382" s="33"/>
      <c r="J382" s="33"/>
      <c r="K382" s="33"/>
      <c r="L382" s="33"/>
      <c r="M382" s="33"/>
      <c r="N382" s="33"/>
      <c r="O382" s="33"/>
      <c r="P382" s="33"/>
      <c r="Q382" s="33"/>
      <c r="R382" s="33"/>
      <c r="S382" s="33"/>
      <c r="T382" s="33"/>
      <c r="U382" s="33"/>
      <c r="V382" s="33"/>
      <c r="W382" s="33"/>
      <c r="X382" s="33"/>
      <c r="Y382" s="33"/>
      <c r="Z382" s="33"/>
      <c r="AA382" s="33"/>
      <c r="AB382" s="33"/>
      <c r="AC382" s="33"/>
      <c r="AD382" s="33"/>
      <c r="AE382" s="33"/>
      <c r="AF382" s="33"/>
      <c r="AG382" s="33"/>
      <c r="AH382" s="33"/>
      <c r="AI382" s="33"/>
      <c r="AJ382" s="33"/>
    </row>
    <row r="383" spans="2:36" ht="15.75">
      <c r="B383" s="33"/>
      <c r="C383" s="33"/>
      <c r="D383" s="33"/>
      <c r="E383" s="33"/>
      <c r="F383" s="33"/>
      <c r="G383" s="33"/>
      <c r="H383" s="33"/>
      <c r="I383" s="33"/>
      <c r="J383" s="33"/>
      <c r="K383" s="33"/>
      <c r="L383" s="33"/>
      <c r="M383" s="33"/>
      <c r="N383" s="33"/>
      <c r="O383" s="33"/>
      <c r="P383" s="33"/>
      <c r="Q383" s="33"/>
      <c r="R383" s="33"/>
      <c r="S383" s="33"/>
      <c r="T383" s="33"/>
      <c r="U383" s="33"/>
      <c r="V383" s="33"/>
      <c r="W383" s="33"/>
      <c r="X383" s="33"/>
      <c r="Y383" s="33"/>
      <c r="Z383" s="33"/>
      <c r="AA383" s="33"/>
      <c r="AB383" s="33"/>
      <c r="AC383" s="33"/>
      <c r="AD383" s="33"/>
      <c r="AE383" s="33"/>
      <c r="AF383" s="33"/>
      <c r="AG383" s="33"/>
      <c r="AH383" s="33"/>
      <c r="AI383" s="33"/>
      <c r="AJ383" s="33"/>
    </row>
    <row r="384" spans="2:36" ht="15.75">
      <c r="B384" s="33"/>
      <c r="C384" s="33"/>
      <c r="D384" s="33"/>
      <c r="E384" s="33"/>
      <c r="F384" s="33"/>
      <c r="G384" s="33"/>
      <c r="H384" s="33"/>
      <c r="I384" s="33"/>
      <c r="J384" s="33"/>
      <c r="K384" s="33"/>
      <c r="L384" s="33"/>
      <c r="M384" s="33"/>
      <c r="N384" s="33"/>
      <c r="O384" s="33"/>
      <c r="P384" s="33"/>
      <c r="Q384" s="33"/>
      <c r="R384" s="33"/>
      <c r="S384" s="33"/>
      <c r="T384" s="33"/>
      <c r="U384" s="33"/>
      <c r="V384" s="33"/>
      <c r="W384" s="33"/>
      <c r="X384" s="33"/>
      <c r="Y384" s="33"/>
      <c r="Z384" s="33"/>
      <c r="AA384" s="33"/>
      <c r="AB384" s="33"/>
      <c r="AC384" s="33"/>
      <c r="AD384" s="33"/>
      <c r="AE384" s="33"/>
      <c r="AF384" s="33"/>
      <c r="AG384" s="33"/>
      <c r="AH384" s="33"/>
      <c r="AI384" s="33"/>
      <c r="AJ384" s="33"/>
    </row>
    <row r="385" spans="2:36" ht="15.75">
      <c r="B385" s="33"/>
      <c r="C385" s="33"/>
      <c r="D385" s="33"/>
      <c r="E385" s="33"/>
      <c r="F385" s="33"/>
      <c r="G385" s="33"/>
      <c r="H385" s="33"/>
      <c r="I385" s="33"/>
      <c r="J385" s="33"/>
      <c r="K385" s="33"/>
      <c r="L385" s="33"/>
      <c r="M385" s="33"/>
      <c r="N385" s="33"/>
      <c r="O385" s="33"/>
      <c r="P385" s="33"/>
      <c r="Q385" s="33"/>
      <c r="R385" s="33"/>
      <c r="S385" s="33"/>
      <c r="T385" s="33"/>
      <c r="U385" s="33"/>
      <c r="V385" s="33"/>
      <c r="W385" s="33"/>
      <c r="X385" s="33"/>
      <c r="Y385" s="33"/>
      <c r="Z385" s="33"/>
      <c r="AA385" s="33"/>
      <c r="AB385" s="33"/>
      <c r="AC385" s="33"/>
      <c r="AD385" s="33"/>
      <c r="AE385" s="33"/>
      <c r="AF385" s="33"/>
      <c r="AG385" s="33"/>
      <c r="AH385" s="33"/>
      <c r="AI385" s="33"/>
      <c r="AJ385" s="33"/>
    </row>
    <row r="386" spans="2:36" ht="15.75">
      <c r="B386" s="33"/>
      <c r="C386" s="33"/>
      <c r="D386" s="33"/>
      <c r="E386" s="33"/>
      <c r="F386" s="33"/>
      <c r="G386" s="33"/>
      <c r="H386" s="33"/>
      <c r="I386" s="33"/>
      <c r="J386" s="33"/>
      <c r="K386" s="33"/>
      <c r="L386" s="33"/>
      <c r="M386" s="33"/>
      <c r="N386" s="33"/>
      <c r="O386" s="33"/>
      <c r="P386" s="33"/>
      <c r="Q386" s="33"/>
      <c r="R386" s="33"/>
      <c r="S386" s="33"/>
      <c r="T386" s="33"/>
      <c r="U386" s="33"/>
      <c r="V386" s="33"/>
      <c r="W386" s="33"/>
      <c r="X386" s="33"/>
      <c r="Y386" s="33"/>
      <c r="Z386" s="33"/>
      <c r="AA386" s="33"/>
      <c r="AB386" s="33"/>
      <c r="AC386" s="33"/>
      <c r="AD386" s="33"/>
      <c r="AE386" s="33"/>
      <c r="AF386" s="33"/>
      <c r="AG386" s="33"/>
      <c r="AH386" s="33"/>
      <c r="AI386" s="33"/>
      <c r="AJ386" s="33"/>
    </row>
    <row r="387" spans="2:36" ht="15.75">
      <c r="B387" s="33"/>
      <c r="C387" s="33"/>
      <c r="D387" s="33"/>
      <c r="E387" s="33"/>
      <c r="F387" s="33"/>
      <c r="G387" s="33"/>
      <c r="H387" s="33"/>
      <c r="I387" s="33"/>
      <c r="J387" s="33"/>
      <c r="K387" s="33"/>
      <c r="L387" s="33"/>
      <c r="M387" s="33"/>
      <c r="N387" s="33"/>
      <c r="O387" s="33"/>
      <c r="P387" s="33"/>
      <c r="Q387" s="33"/>
      <c r="R387" s="33"/>
      <c r="S387" s="33"/>
      <c r="T387" s="33"/>
      <c r="U387" s="33"/>
      <c r="V387" s="33"/>
      <c r="W387" s="33"/>
      <c r="X387" s="33"/>
      <c r="Y387" s="33"/>
      <c r="Z387" s="33"/>
      <c r="AA387" s="33"/>
      <c r="AB387" s="33"/>
      <c r="AC387" s="33"/>
      <c r="AD387" s="33"/>
      <c r="AE387" s="33"/>
      <c r="AF387" s="33"/>
      <c r="AG387" s="33"/>
      <c r="AH387" s="33"/>
      <c r="AI387" s="33"/>
      <c r="AJ387" s="33"/>
    </row>
    <row r="388" spans="2:36" ht="15.75">
      <c r="B388" s="33"/>
      <c r="C388" s="33"/>
      <c r="D388" s="33"/>
      <c r="E388" s="33"/>
      <c r="F388" s="33"/>
      <c r="G388" s="33"/>
      <c r="H388" s="33"/>
      <c r="I388" s="33"/>
      <c r="J388" s="33"/>
      <c r="K388" s="33"/>
      <c r="L388" s="33"/>
      <c r="M388" s="33"/>
      <c r="N388" s="33"/>
      <c r="O388" s="33"/>
      <c r="P388" s="33"/>
      <c r="Q388" s="33"/>
      <c r="R388" s="33"/>
      <c r="S388" s="33"/>
      <c r="T388" s="33"/>
      <c r="U388" s="33"/>
      <c r="V388" s="33"/>
      <c r="W388" s="33"/>
      <c r="X388" s="33"/>
      <c r="Y388" s="33"/>
      <c r="Z388" s="33"/>
      <c r="AA388" s="33"/>
      <c r="AB388" s="33"/>
      <c r="AC388" s="33"/>
      <c r="AD388" s="33"/>
      <c r="AE388" s="33"/>
      <c r="AF388" s="33"/>
      <c r="AG388" s="33"/>
      <c r="AH388" s="33"/>
      <c r="AI388" s="33"/>
      <c r="AJ388" s="33"/>
    </row>
    <row r="389" spans="2:36" ht="15.75">
      <c r="B389" s="33"/>
      <c r="C389" s="33"/>
      <c r="D389" s="33"/>
      <c r="E389" s="33"/>
      <c r="F389" s="33"/>
      <c r="G389" s="33"/>
      <c r="H389" s="33"/>
      <c r="I389" s="33"/>
      <c r="J389" s="33"/>
      <c r="K389" s="33"/>
      <c r="L389" s="33"/>
      <c r="M389" s="33"/>
      <c r="N389" s="33"/>
      <c r="O389" s="33"/>
      <c r="P389" s="33"/>
      <c r="Q389" s="33"/>
      <c r="R389" s="33"/>
      <c r="S389" s="33"/>
      <c r="T389" s="33"/>
      <c r="U389" s="33"/>
      <c r="V389" s="33"/>
      <c r="W389" s="33"/>
      <c r="X389" s="33"/>
      <c r="Y389" s="33"/>
      <c r="Z389" s="33"/>
      <c r="AA389" s="33"/>
      <c r="AB389" s="33"/>
      <c r="AC389" s="33"/>
      <c r="AD389" s="33"/>
      <c r="AE389" s="33"/>
      <c r="AF389" s="33"/>
      <c r="AG389" s="33"/>
      <c r="AH389" s="33"/>
      <c r="AI389" s="33"/>
      <c r="AJ389" s="33"/>
    </row>
    <row r="390" spans="2:36" ht="15.75">
      <c r="B390" s="33"/>
      <c r="C390" s="33"/>
      <c r="D390" s="33"/>
      <c r="E390" s="33"/>
      <c r="F390" s="33"/>
      <c r="G390" s="33"/>
      <c r="H390" s="33"/>
      <c r="I390" s="33"/>
      <c r="J390" s="33"/>
      <c r="K390" s="33"/>
      <c r="L390" s="33"/>
      <c r="M390" s="33"/>
      <c r="N390" s="33"/>
      <c r="O390" s="33"/>
      <c r="P390" s="33"/>
      <c r="Q390" s="33"/>
      <c r="R390" s="33"/>
      <c r="S390" s="33"/>
      <c r="T390" s="33"/>
      <c r="U390" s="33"/>
      <c r="V390" s="33"/>
      <c r="W390" s="33"/>
      <c r="X390" s="33"/>
      <c r="Y390" s="33"/>
      <c r="Z390" s="33"/>
      <c r="AA390" s="33"/>
      <c r="AB390" s="33"/>
      <c r="AC390" s="33"/>
      <c r="AD390" s="33"/>
      <c r="AE390" s="33"/>
      <c r="AF390" s="33"/>
      <c r="AG390" s="33"/>
      <c r="AH390" s="33"/>
      <c r="AI390" s="33"/>
      <c r="AJ390" s="33"/>
    </row>
    <row r="391" spans="2:36" ht="15.75">
      <c r="B391" s="33"/>
      <c r="C391" s="33"/>
      <c r="D391" s="33"/>
      <c r="E391" s="33"/>
      <c r="F391" s="33"/>
      <c r="G391" s="33"/>
      <c r="H391" s="33"/>
      <c r="I391" s="33"/>
      <c r="J391" s="33"/>
      <c r="K391" s="33"/>
      <c r="L391" s="33"/>
      <c r="M391" s="33"/>
      <c r="N391" s="33"/>
      <c r="O391" s="33"/>
      <c r="P391" s="33"/>
      <c r="Q391" s="33"/>
      <c r="R391" s="33"/>
      <c r="S391" s="33"/>
      <c r="T391" s="33"/>
      <c r="U391" s="33"/>
      <c r="V391" s="33"/>
      <c r="W391" s="33"/>
      <c r="X391" s="33"/>
      <c r="Y391" s="33"/>
      <c r="Z391" s="33"/>
      <c r="AA391" s="33"/>
      <c r="AB391" s="33"/>
      <c r="AC391" s="33"/>
      <c r="AD391" s="33"/>
      <c r="AE391" s="33"/>
      <c r="AF391" s="33"/>
      <c r="AG391" s="33"/>
      <c r="AH391" s="33"/>
      <c r="AI391" s="33"/>
      <c r="AJ391" s="33"/>
    </row>
    <row r="392" spans="2:36" ht="15.75">
      <c r="B392" s="33"/>
      <c r="C392" s="33"/>
      <c r="D392" s="33"/>
      <c r="E392" s="33"/>
      <c r="F392" s="33"/>
      <c r="G392" s="33"/>
      <c r="H392" s="33"/>
      <c r="I392" s="33"/>
      <c r="J392" s="33"/>
      <c r="K392" s="33"/>
      <c r="L392" s="33"/>
      <c r="M392" s="33"/>
      <c r="N392" s="33"/>
      <c r="O392" s="33"/>
      <c r="P392" s="33"/>
      <c r="Q392" s="33"/>
      <c r="R392" s="33"/>
      <c r="S392" s="33"/>
      <c r="T392" s="33"/>
      <c r="U392" s="33"/>
      <c r="V392" s="33"/>
      <c r="W392" s="33"/>
      <c r="X392" s="33"/>
      <c r="Y392" s="33"/>
      <c r="Z392" s="33"/>
      <c r="AA392" s="33"/>
      <c r="AB392" s="33"/>
      <c r="AC392" s="33"/>
      <c r="AD392" s="33"/>
      <c r="AE392" s="33"/>
      <c r="AF392" s="33"/>
      <c r="AG392" s="33"/>
      <c r="AH392" s="33"/>
      <c r="AI392" s="33"/>
      <c r="AJ392" s="33"/>
    </row>
    <row r="393" spans="2:36" ht="15.75">
      <c r="B393" s="33"/>
      <c r="C393" s="33"/>
      <c r="D393" s="33"/>
      <c r="E393" s="33"/>
      <c r="F393" s="33"/>
      <c r="G393" s="33"/>
      <c r="H393" s="33"/>
      <c r="I393" s="33"/>
      <c r="J393" s="33"/>
      <c r="K393" s="33"/>
      <c r="L393" s="33"/>
      <c r="M393" s="33"/>
      <c r="N393" s="33"/>
      <c r="O393" s="33"/>
      <c r="P393" s="33"/>
      <c r="Q393" s="33"/>
      <c r="R393" s="33"/>
      <c r="S393" s="33"/>
      <c r="T393" s="33"/>
      <c r="U393" s="33"/>
      <c r="V393" s="33"/>
      <c r="W393" s="33"/>
      <c r="X393" s="33"/>
      <c r="Y393" s="33"/>
      <c r="Z393" s="33"/>
      <c r="AA393" s="33"/>
      <c r="AB393" s="33"/>
      <c r="AC393" s="33"/>
      <c r="AD393" s="33"/>
      <c r="AE393" s="33"/>
      <c r="AF393" s="33"/>
      <c r="AG393" s="33"/>
      <c r="AH393" s="33"/>
      <c r="AI393" s="33"/>
      <c r="AJ393" s="33"/>
    </row>
    <row r="394" spans="2:36" ht="15.75">
      <c r="B394" s="33"/>
      <c r="C394" s="33"/>
      <c r="D394" s="33"/>
      <c r="E394" s="33"/>
      <c r="F394" s="33"/>
      <c r="G394" s="33"/>
      <c r="H394" s="33"/>
      <c r="I394" s="33"/>
      <c r="J394" s="33"/>
      <c r="K394" s="33"/>
      <c r="L394" s="33"/>
      <c r="M394" s="33"/>
      <c r="N394" s="33"/>
      <c r="O394" s="33"/>
      <c r="P394" s="33"/>
      <c r="Q394" s="33"/>
      <c r="R394" s="33"/>
      <c r="S394" s="33"/>
      <c r="T394" s="33"/>
      <c r="U394" s="33"/>
      <c r="V394" s="33"/>
      <c r="W394" s="33"/>
      <c r="X394" s="33"/>
      <c r="Y394" s="33"/>
      <c r="Z394" s="33"/>
      <c r="AA394" s="33"/>
      <c r="AB394" s="33"/>
      <c r="AC394" s="33"/>
      <c r="AD394" s="33"/>
      <c r="AE394" s="33"/>
      <c r="AF394" s="33"/>
      <c r="AG394" s="33"/>
      <c r="AH394" s="33"/>
      <c r="AI394" s="33"/>
      <c r="AJ394" s="33"/>
    </row>
    <row r="395" spans="2:36" ht="15.75">
      <c r="B395" s="33"/>
      <c r="C395" s="33"/>
      <c r="D395" s="33"/>
      <c r="E395" s="33"/>
      <c r="F395" s="33"/>
      <c r="G395" s="33"/>
      <c r="H395" s="33"/>
      <c r="I395" s="33"/>
      <c r="J395" s="33"/>
      <c r="K395" s="33"/>
      <c r="L395" s="33"/>
      <c r="M395" s="33"/>
      <c r="N395" s="33"/>
      <c r="O395" s="33"/>
      <c r="P395" s="33"/>
      <c r="Q395" s="33"/>
      <c r="R395" s="33"/>
      <c r="S395" s="33"/>
      <c r="T395" s="33"/>
      <c r="U395" s="33"/>
      <c r="V395" s="33"/>
      <c r="W395" s="33"/>
      <c r="X395" s="33"/>
      <c r="Y395" s="33"/>
      <c r="Z395" s="33"/>
      <c r="AA395" s="33"/>
      <c r="AB395" s="33"/>
      <c r="AC395" s="33"/>
      <c r="AD395" s="33"/>
      <c r="AE395" s="33"/>
      <c r="AF395" s="33"/>
      <c r="AG395" s="33"/>
      <c r="AH395" s="33"/>
      <c r="AI395" s="33"/>
      <c r="AJ395" s="33"/>
    </row>
    <row r="396" spans="2:36" ht="15.75">
      <c r="B396" s="33"/>
      <c r="C396" s="33"/>
      <c r="D396" s="33"/>
      <c r="E396" s="33"/>
      <c r="F396" s="33"/>
      <c r="G396" s="33"/>
      <c r="H396" s="33"/>
      <c r="I396" s="33"/>
      <c r="J396" s="33"/>
      <c r="K396" s="33"/>
      <c r="L396" s="33"/>
      <c r="M396" s="33"/>
      <c r="N396" s="33"/>
      <c r="O396" s="33"/>
      <c r="P396" s="33"/>
      <c r="Q396" s="33"/>
      <c r="R396" s="33"/>
      <c r="S396" s="33"/>
      <c r="T396" s="33"/>
      <c r="U396" s="33"/>
      <c r="V396" s="33"/>
      <c r="W396" s="33"/>
      <c r="X396" s="33"/>
      <c r="Y396" s="33"/>
      <c r="Z396" s="33"/>
      <c r="AA396" s="33"/>
      <c r="AB396" s="33"/>
      <c r="AC396" s="33"/>
      <c r="AD396" s="33"/>
      <c r="AE396" s="33"/>
      <c r="AF396" s="33"/>
      <c r="AG396" s="33"/>
      <c r="AH396" s="33"/>
      <c r="AI396" s="33"/>
      <c r="AJ396" s="33"/>
    </row>
    <row r="397" spans="2:36" ht="15.75">
      <c r="B397" s="33"/>
      <c r="C397" s="33"/>
      <c r="D397" s="33"/>
      <c r="E397" s="33"/>
      <c r="F397" s="33"/>
      <c r="G397" s="33"/>
      <c r="H397" s="33"/>
      <c r="I397" s="33"/>
      <c r="J397" s="33"/>
      <c r="K397" s="33"/>
      <c r="L397" s="33"/>
      <c r="M397" s="33"/>
      <c r="N397" s="33"/>
      <c r="O397" s="33"/>
      <c r="P397" s="33"/>
      <c r="Q397" s="33"/>
      <c r="R397" s="33"/>
      <c r="S397" s="33"/>
      <c r="T397" s="33"/>
      <c r="U397" s="33"/>
      <c r="V397" s="33"/>
      <c r="W397" s="33"/>
      <c r="X397" s="33"/>
      <c r="Y397" s="33"/>
      <c r="Z397" s="33"/>
      <c r="AA397" s="33"/>
      <c r="AB397" s="33"/>
      <c r="AC397" s="33"/>
      <c r="AD397" s="33"/>
      <c r="AE397" s="33"/>
      <c r="AF397" s="33"/>
      <c r="AG397" s="33"/>
      <c r="AH397" s="33"/>
      <c r="AI397" s="33"/>
      <c r="AJ397" s="33"/>
    </row>
    <row r="398" spans="2:36" ht="15.75">
      <c r="B398" s="33"/>
      <c r="C398" s="33"/>
      <c r="D398" s="33"/>
      <c r="E398" s="33"/>
      <c r="F398" s="33"/>
      <c r="G398" s="33"/>
      <c r="H398" s="33"/>
      <c r="I398" s="33"/>
      <c r="J398" s="33"/>
      <c r="K398" s="33"/>
      <c r="L398" s="33"/>
      <c r="M398" s="33"/>
      <c r="N398" s="33"/>
      <c r="O398" s="33"/>
      <c r="P398" s="33"/>
      <c r="Q398" s="33"/>
      <c r="R398" s="33"/>
      <c r="S398" s="33"/>
      <c r="T398" s="33"/>
      <c r="U398" s="33"/>
      <c r="V398" s="33"/>
      <c r="W398" s="33"/>
      <c r="X398" s="33"/>
      <c r="Y398" s="33"/>
      <c r="Z398" s="33"/>
      <c r="AA398" s="33"/>
      <c r="AB398" s="33"/>
      <c r="AC398" s="33"/>
      <c r="AD398" s="33"/>
      <c r="AE398" s="33"/>
      <c r="AF398" s="33"/>
      <c r="AG398" s="33"/>
      <c r="AH398" s="33"/>
      <c r="AI398" s="33"/>
      <c r="AJ398" s="33"/>
    </row>
    <row r="399" spans="2:36" ht="15.75">
      <c r="B399" s="33"/>
      <c r="C399" s="33"/>
      <c r="D399" s="33"/>
      <c r="E399" s="33"/>
      <c r="F399" s="33"/>
      <c r="G399" s="33"/>
      <c r="H399" s="33"/>
      <c r="I399" s="33"/>
      <c r="J399" s="33"/>
      <c r="K399" s="33"/>
      <c r="L399" s="33"/>
      <c r="M399" s="33"/>
      <c r="N399" s="33"/>
      <c r="O399" s="33"/>
      <c r="P399" s="33"/>
      <c r="Q399" s="33"/>
      <c r="R399" s="33"/>
      <c r="S399" s="33"/>
      <c r="T399" s="33"/>
      <c r="U399" s="33"/>
      <c r="V399" s="33"/>
      <c r="W399" s="33"/>
      <c r="X399" s="33"/>
      <c r="Y399" s="33"/>
      <c r="Z399" s="33"/>
      <c r="AA399" s="33"/>
      <c r="AB399" s="33"/>
      <c r="AC399" s="33"/>
      <c r="AD399" s="33"/>
      <c r="AE399" s="33"/>
      <c r="AF399" s="33"/>
      <c r="AG399" s="33"/>
      <c r="AH399" s="33"/>
      <c r="AI399" s="33"/>
      <c r="AJ399" s="33"/>
    </row>
    <row r="400" spans="2:36" ht="15.75">
      <c r="B400" s="33"/>
      <c r="C400" s="33"/>
      <c r="D400" s="33"/>
      <c r="E400" s="33"/>
      <c r="F400" s="33"/>
      <c r="G400" s="33"/>
      <c r="H400" s="33"/>
      <c r="I400" s="33"/>
      <c r="J400" s="33"/>
      <c r="K400" s="33"/>
      <c r="L400" s="33"/>
      <c r="M400" s="33"/>
      <c r="N400" s="33"/>
      <c r="O400" s="33"/>
      <c r="P400" s="33"/>
      <c r="Q400" s="33"/>
      <c r="R400" s="33"/>
      <c r="S400" s="33"/>
      <c r="T400" s="33"/>
      <c r="U400" s="33"/>
      <c r="V400" s="33"/>
      <c r="W400" s="33"/>
      <c r="X400" s="33"/>
      <c r="Y400" s="33"/>
      <c r="Z400" s="33"/>
      <c r="AA400" s="33"/>
      <c r="AB400" s="33"/>
      <c r="AC400" s="33"/>
      <c r="AD400" s="33"/>
      <c r="AE400" s="33"/>
      <c r="AF400" s="33"/>
      <c r="AG400" s="33"/>
      <c r="AH400" s="33"/>
      <c r="AI400" s="33"/>
      <c r="AJ400" s="33"/>
    </row>
    <row r="401" spans="2:36" ht="15.75">
      <c r="B401" s="33"/>
      <c r="C401" s="33"/>
      <c r="D401" s="33"/>
      <c r="E401" s="33"/>
      <c r="F401" s="33"/>
      <c r="G401" s="33"/>
      <c r="H401" s="33"/>
      <c r="I401" s="33"/>
      <c r="J401" s="33"/>
      <c r="K401" s="33"/>
      <c r="L401" s="33"/>
      <c r="M401" s="33"/>
      <c r="N401" s="33"/>
      <c r="O401" s="33"/>
      <c r="P401" s="33"/>
      <c r="Q401" s="33"/>
      <c r="R401" s="33"/>
      <c r="S401" s="33"/>
      <c r="T401" s="33"/>
      <c r="U401" s="33"/>
      <c r="V401" s="33"/>
      <c r="W401" s="33"/>
      <c r="X401" s="33"/>
      <c r="Y401" s="33"/>
      <c r="Z401" s="33"/>
      <c r="AA401" s="33"/>
      <c r="AB401" s="33"/>
      <c r="AC401" s="33"/>
      <c r="AD401" s="33"/>
      <c r="AE401" s="33"/>
      <c r="AF401" s="33"/>
      <c r="AG401" s="33"/>
      <c r="AH401" s="33"/>
      <c r="AI401" s="33"/>
      <c r="AJ401" s="33"/>
    </row>
    <row r="402" spans="2:36" ht="15.75">
      <c r="B402" s="33"/>
      <c r="C402" s="33"/>
      <c r="D402" s="33"/>
      <c r="E402" s="33"/>
      <c r="F402" s="33"/>
      <c r="G402" s="33"/>
      <c r="H402" s="33"/>
      <c r="I402" s="33"/>
      <c r="J402" s="33"/>
      <c r="K402" s="33"/>
      <c r="L402" s="33"/>
      <c r="M402" s="33"/>
      <c r="N402" s="33"/>
      <c r="O402" s="33"/>
      <c r="P402" s="33"/>
      <c r="Q402" s="33"/>
      <c r="R402" s="33"/>
      <c r="S402" s="33"/>
      <c r="T402" s="33"/>
      <c r="U402" s="33"/>
      <c r="V402" s="33"/>
      <c r="W402" s="33"/>
      <c r="X402" s="33"/>
      <c r="Y402" s="33"/>
      <c r="Z402" s="33"/>
      <c r="AA402" s="33"/>
      <c r="AB402" s="33"/>
      <c r="AC402" s="33"/>
      <c r="AD402" s="33"/>
      <c r="AE402" s="33"/>
      <c r="AF402" s="33"/>
      <c r="AG402" s="33"/>
      <c r="AH402" s="33"/>
      <c r="AI402" s="33"/>
      <c r="AJ402" s="33"/>
    </row>
    <row r="403" spans="2:36" ht="15.75">
      <c r="B403" s="33"/>
      <c r="C403" s="33"/>
      <c r="D403" s="33"/>
      <c r="E403" s="33"/>
      <c r="F403" s="33"/>
      <c r="G403" s="33"/>
      <c r="H403" s="33"/>
      <c r="I403" s="33"/>
      <c r="J403" s="33"/>
      <c r="K403" s="33"/>
      <c r="L403" s="33"/>
      <c r="M403" s="33"/>
      <c r="N403" s="33"/>
      <c r="O403" s="33"/>
      <c r="P403" s="33"/>
      <c r="Q403" s="33"/>
      <c r="R403" s="33"/>
      <c r="S403" s="33"/>
      <c r="T403" s="33"/>
      <c r="U403" s="33"/>
      <c r="V403" s="33"/>
      <c r="W403" s="33"/>
      <c r="X403" s="33"/>
      <c r="Y403" s="33"/>
      <c r="Z403" s="33"/>
      <c r="AA403" s="33"/>
      <c r="AB403" s="33"/>
      <c r="AC403" s="33"/>
      <c r="AD403" s="33"/>
      <c r="AE403" s="33"/>
      <c r="AF403" s="33"/>
      <c r="AG403" s="33"/>
      <c r="AH403" s="33"/>
      <c r="AI403" s="33"/>
      <c r="AJ403" s="33"/>
    </row>
    <row r="404" spans="2:36" ht="15.75">
      <c r="B404" s="33"/>
      <c r="C404" s="33"/>
      <c r="D404" s="33"/>
      <c r="E404" s="33"/>
      <c r="F404" s="33"/>
      <c r="G404" s="33"/>
      <c r="H404" s="33"/>
      <c r="I404" s="33"/>
      <c r="J404" s="33"/>
      <c r="K404" s="33"/>
      <c r="L404" s="33"/>
      <c r="M404" s="33"/>
      <c r="N404" s="33"/>
      <c r="O404" s="33"/>
      <c r="P404" s="33"/>
      <c r="Q404" s="33"/>
      <c r="R404" s="33"/>
      <c r="S404" s="33"/>
      <c r="T404" s="33"/>
      <c r="U404" s="33"/>
      <c r="V404" s="33"/>
      <c r="W404" s="33"/>
      <c r="X404" s="33"/>
      <c r="Y404" s="33"/>
      <c r="Z404" s="33"/>
      <c r="AA404" s="33"/>
      <c r="AB404" s="33"/>
      <c r="AC404" s="33"/>
      <c r="AD404" s="33"/>
      <c r="AE404" s="33"/>
      <c r="AF404" s="33"/>
      <c r="AG404" s="33"/>
      <c r="AH404" s="33"/>
      <c r="AI404" s="33"/>
      <c r="AJ404" s="33"/>
    </row>
    <row r="405" spans="2:36" ht="15.75">
      <c r="B405" s="33"/>
      <c r="C405" s="33"/>
      <c r="D405" s="33"/>
      <c r="E405" s="33"/>
      <c r="F405" s="33"/>
      <c r="G405" s="33"/>
      <c r="H405" s="33"/>
      <c r="I405" s="33"/>
      <c r="J405" s="33"/>
      <c r="K405" s="33"/>
      <c r="L405" s="33"/>
      <c r="M405" s="33"/>
      <c r="N405" s="33"/>
      <c r="O405" s="33"/>
      <c r="P405" s="33"/>
      <c r="Q405" s="33"/>
      <c r="R405" s="33"/>
      <c r="S405" s="33"/>
      <c r="T405" s="33"/>
      <c r="U405" s="33"/>
      <c r="V405" s="33"/>
      <c r="W405" s="33"/>
      <c r="X405" s="33"/>
      <c r="Y405" s="33"/>
      <c r="Z405" s="33"/>
      <c r="AA405" s="33"/>
      <c r="AB405" s="33"/>
      <c r="AC405" s="33"/>
      <c r="AD405" s="33"/>
      <c r="AE405" s="33"/>
      <c r="AF405" s="33"/>
      <c r="AG405" s="33"/>
      <c r="AH405" s="33"/>
      <c r="AI405" s="33"/>
      <c r="AJ405" s="33"/>
    </row>
    <row r="406" spans="2:36" ht="15.75">
      <c r="B406" s="33"/>
      <c r="C406" s="33"/>
      <c r="D406" s="33"/>
      <c r="E406" s="33"/>
      <c r="F406" s="33"/>
      <c r="G406" s="33"/>
      <c r="H406" s="33"/>
      <c r="I406" s="33"/>
      <c r="J406" s="33"/>
      <c r="K406" s="33"/>
      <c r="L406" s="33"/>
      <c r="M406" s="33"/>
      <c r="N406" s="33"/>
      <c r="O406" s="33"/>
      <c r="P406" s="33"/>
      <c r="Q406" s="33"/>
      <c r="R406" s="33"/>
      <c r="S406" s="33"/>
      <c r="T406" s="33"/>
      <c r="U406" s="33"/>
      <c r="V406" s="33"/>
      <c r="W406" s="33"/>
      <c r="X406" s="33"/>
      <c r="Y406" s="33"/>
      <c r="Z406" s="33"/>
      <c r="AA406" s="33"/>
      <c r="AB406" s="33"/>
      <c r="AC406" s="33"/>
      <c r="AD406" s="33"/>
      <c r="AE406" s="33"/>
      <c r="AF406" s="33"/>
      <c r="AG406" s="33"/>
      <c r="AH406" s="33"/>
      <c r="AI406" s="33"/>
      <c r="AJ406" s="33"/>
    </row>
    <row r="407" spans="2:36" ht="15.75">
      <c r="B407" s="33"/>
      <c r="C407" s="33"/>
      <c r="D407" s="33"/>
      <c r="E407" s="33"/>
      <c r="F407" s="33"/>
      <c r="G407" s="33"/>
      <c r="H407" s="33"/>
      <c r="I407" s="33"/>
      <c r="J407" s="33"/>
      <c r="K407" s="33"/>
      <c r="L407" s="33"/>
      <c r="M407" s="33"/>
      <c r="N407" s="33"/>
      <c r="O407" s="33"/>
      <c r="P407" s="33"/>
      <c r="Q407" s="33"/>
      <c r="R407" s="33"/>
      <c r="S407" s="33"/>
      <c r="T407" s="33"/>
      <c r="U407" s="33"/>
      <c r="V407" s="33"/>
      <c r="W407" s="33"/>
      <c r="X407" s="33"/>
      <c r="Y407" s="33"/>
      <c r="Z407" s="33"/>
      <c r="AA407" s="33"/>
      <c r="AB407" s="33"/>
      <c r="AC407" s="33"/>
      <c r="AD407" s="33"/>
      <c r="AE407" s="33"/>
      <c r="AF407" s="33"/>
      <c r="AG407" s="33"/>
      <c r="AH407" s="33"/>
      <c r="AI407" s="33"/>
      <c r="AJ407" s="33"/>
    </row>
    <row r="408" spans="2:36" ht="15.75">
      <c r="B408" s="33"/>
      <c r="C408" s="33"/>
      <c r="D408" s="33"/>
      <c r="E408" s="33"/>
      <c r="F408" s="33"/>
      <c r="G408" s="33"/>
      <c r="H408" s="33"/>
      <c r="I408" s="33"/>
      <c r="J408" s="33"/>
      <c r="K408" s="33"/>
      <c r="L408" s="33"/>
      <c r="M408" s="33"/>
      <c r="N408" s="33"/>
      <c r="O408" s="33"/>
      <c r="P408" s="33"/>
      <c r="Q408" s="33"/>
      <c r="R408" s="33"/>
      <c r="S408" s="33"/>
      <c r="T408" s="33"/>
      <c r="U408" s="33"/>
      <c r="V408" s="33"/>
      <c r="W408" s="33"/>
      <c r="X408" s="33"/>
      <c r="Y408" s="33"/>
      <c r="Z408" s="33"/>
      <c r="AA408" s="33"/>
      <c r="AB408" s="33"/>
      <c r="AC408" s="33"/>
      <c r="AD408" s="33"/>
      <c r="AE408" s="33"/>
      <c r="AF408" s="33"/>
      <c r="AG408" s="33"/>
      <c r="AH408" s="33"/>
      <c r="AI408" s="33"/>
      <c r="AJ408" s="33"/>
    </row>
    <row r="409" spans="2:36" ht="15.75">
      <c r="B409" s="33"/>
      <c r="C409" s="33"/>
      <c r="D409" s="33"/>
      <c r="E409" s="33"/>
      <c r="F409" s="33"/>
      <c r="G409" s="33"/>
      <c r="H409" s="33"/>
      <c r="I409" s="33"/>
      <c r="J409" s="33"/>
      <c r="K409" s="33"/>
      <c r="L409" s="33"/>
      <c r="M409" s="33"/>
      <c r="N409" s="33"/>
      <c r="O409" s="33"/>
      <c r="P409" s="33"/>
      <c r="Q409" s="33"/>
      <c r="R409" s="33"/>
      <c r="S409" s="33"/>
      <c r="T409" s="33"/>
      <c r="U409" s="33"/>
      <c r="V409" s="33"/>
      <c r="W409" s="33"/>
      <c r="X409" s="33"/>
      <c r="Y409" s="33"/>
      <c r="Z409" s="33"/>
      <c r="AA409" s="33"/>
      <c r="AB409" s="33"/>
      <c r="AC409" s="33"/>
      <c r="AD409" s="33"/>
      <c r="AE409" s="33"/>
      <c r="AF409" s="33"/>
      <c r="AG409" s="33"/>
      <c r="AH409" s="33"/>
      <c r="AI409" s="33"/>
      <c r="AJ409" s="33"/>
    </row>
    <row r="410" spans="2:36" ht="15.75">
      <c r="B410" s="33"/>
      <c r="C410" s="33"/>
      <c r="D410" s="33"/>
      <c r="E410" s="33"/>
      <c r="F410" s="33"/>
      <c r="G410" s="33"/>
      <c r="H410" s="33"/>
      <c r="I410" s="33"/>
      <c r="J410" s="33"/>
      <c r="K410" s="33"/>
      <c r="L410" s="33"/>
      <c r="M410" s="33"/>
      <c r="N410" s="33"/>
      <c r="O410" s="33"/>
      <c r="P410" s="33"/>
      <c r="Q410" s="33"/>
      <c r="R410" s="33"/>
      <c r="S410" s="33"/>
      <c r="T410" s="33"/>
      <c r="U410" s="33"/>
      <c r="V410" s="33"/>
      <c r="W410" s="33"/>
      <c r="X410" s="33"/>
      <c r="Y410" s="33"/>
      <c r="Z410" s="33"/>
      <c r="AA410" s="33"/>
      <c r="AB410" s="33"/>
      <c r="AC410" s="33"/>
      <c r="AD410" s="33"/>
      <c r="AE410" s="33"/>
      <c r="AF410" s="33"/>
      <c r="AG410" s="33"/>
      <c r="AH410" s="33"/>
      <c r="AI410" s="33"/>
      <c r="AJ410" s="33"/>
    </row>
    <row r="411" spans="2:36" ht="15.75">
      <c r="B411" s="33"/>
      <c r="C411" s="33"/>
      <c r="D411" s="33"/>
      <c r="E411" s="33"/>
      <c r="F411" s="33"/>
      <c r="G411" s="33"/>
      <c r="H411" s="33"/>
      <c r="I411" s="33"/>
      <c r="J411" s="33"/>
      <c r="K411" s="33"/>
      <c r="L411" s="33"/>
      <c r="M411" s="33"/>
      <c r="N411" s="33"/>
      <c r="O411" s="33"/>
      <c r="P411" s="33"/>
      <c r="Q411" s="33"/>
      <c r="R411" s="33"/>
      <c r="S411" s="33"/>
      <c r="T411" s="33"/>
      <c r="U411" s="33"/>
      <c r="V411" s="33"/>
      <c r="W411" s="33"/>
      <c r="X411" s="33"/>
      <c r="Y411" s="33"/>
      <c r="Z411" s="33"/>
      <c r="AA411" s="33"/>
      <c r="AB411" s="33"/>
      <c r="AC411" s="33"/>
      <c r="AD411" s="33"/>
      <c r="AE411" s="33"/>
      <c r="AF411" s="33"/>
      <c r="AG411" s="33"/>
      <c r="AH411" s="33"/>
      <c r="AI411" s="33"/>
      <c r="AJ411" s="33"/>
    </row>
    <row r="412" spans="2:36" ht="15.75">
      <c r="B412" s="33"/>
      <c r="C412" s="33"/>
      <c r="D412" s="33"/>
      <c r="E412" s="33"/>
      <c r="F412" s="33"/>
      <c r="G412" s="33"/>
      <c r="H412" s="33"/>
      <c r="I412" s="33"/>
      <c r="J412" s="33"/>
      <c r="K412" s="33"/>
      <c r="L412" s="33"/>
      <c r="M412" s="33"/>
      <c r="N412" s="33"/>
      <c r="O412" s="33"/>
      <c r="P412" s="33"/>
      <c r="Q412" s="33"/>
      <c r="R412" s="33"/>
      <c r="S412" s="33"/>
      <c r="T412" s="33"/>
      <c r="U412" s="33"/>
      <c r="V412" s="33"/>
      <c r="W412" s="33"/>
      <c r="X412" s="33"/>
      <c r="Y412" s="33"/>
      <c r="Z412" s="33"/>
      <c r="AA412" s="33"/>
      <c r="AB412" s="33"/>
      <c r="AC412" s="33"/>
      <c r="AD412" s="33"/>
      <c r="AE412" s="33"/>
      <c r="AF412" s="33"/>
      <c r="AG412" s="33"/>
      <c r="AH412" s="33"/>
      <c r="AI412" s="33"/>
      <c r="AJ412" s="33"/>
    </row>
    <row r="413" spans="2:36" ht="15.75">
      <c r="B413" s="33"/>
      <c r="C413" s="33"/>
      <c r="D413" s="33"/>
      <c r="E413" s="33"/>
      <c r="F413" s="33"/>
      <c r="G413" s="33"/>
      <c r="H413" s="33"/>
      <c r="I413" s="33"/>
      <c r="J413" s="33"/>
      <c r="K413" s="33"/>
      <c r="L413" s="33"/>
      <c r="M413" s="33"/>
      <c r="N413" s="33"/>
      <c r="O413" s="33"/>
      <c r="P413" s="33"/>
      <c r="Q413" s="33"/>
      <c r="R413" s="33"/>
      <c r="S413" s="33"/>
      <c r="T413" s="33"/>
      <c r="U413" s="33"/>
      <c r="V413" s="33"/>
      <c r="W413" s="33"/>
      <c r="X413" s="33"/>
      <c r="Y413" s="33"/>
      <c r="Z413" s="33"/>
      <c r="AA413" s="33"/>
      <c r="AB413" s="33"/>
      <c r="AC413" s="33"/>
      <c r="AD413" s="33"/>
      <c r="AE413" s="33"/>
      <c r="AF413" s="33"/>
      <c r="AG413" s="33"/>
      <c r="AH413" s="33"/>
      <c r="AI413" s="33"/>
      <c r="AJ413" s="33"/>
    </row>
    <row r="414" spans="2:36" ht="15.75">
      <c r="B414" s="33"/>
      <c r="C414" s="33"/>
      <c r="D414" s="33"/>
      <c r="E414" s="33"/>
      <c r="F414" s="33"/>
      <c r="G414" s="33"/>
      <c r="H414" s="33"/>
      <c r="I414" s="33"/>
      <c r="J414" s="33"/>
      <c r="K414" s="33"/>
      <c r="L414" s="33"/>
      <c r="M414" s="33"/>
      <c r="N414" s="33"/>
      <c r="O414" s="33"/>
      <c r="P414" s="33"/>
      <c r="Q414" s="33"/>
      <c r="R414" s="33"/>
      <c r="S414" s="33"/>
      <c r="T414" s="33"/>
      <c r="U414" s="33"/>
      <c r="V414" s="33"/>
      <c r="W414" s="33"/>
      <c r="X414" s="33"/>
      <c r="Y414" s="33"/>
      <c r="Z414" s="33"/>
      <c r="AA414" s="33"/>
      <c r="AB414" s="33"/>
      <c r="AC414" s="33"/>
      <c r="AD414" s="33"/>
      <c r="AE414" s="33"/>
      <c r="AF414" s="33"/>
      <c r="AG414" s="33"/>
      <c r="AH414" s="33"/>
      <c r="AI414" s="33"/>
      <c r="AJ414" s="33"/>
    </row>
    <row r="415" spans="2:36" ht="15.75">
      <c r="B415" s="33"/>
      <c r="C415" s="33"/>
      <c r="D415" s="33"/>
      <c r="E415" s="33"/>
      <c r="F415" s="33"/>
      <c r="G415" s="33"/>
      <c r="H415" s="33"/>
      <c r="I415" s="33"/>
      <c r="J415" s="33"/>
      <c r="K415" s="33"/>
      <c r="L415" s="33"/>
      <c r="M415" s="33"/>
      <c r="N415" s="33"/>
      <c r="O415" s="33"/>
      <c r="P415" s="33"/>
      <c r="Q415" s="33"/>
      <c r="R415" s="33"/>
      <c r="S415" s="33"/>
      <c r="T415" s="33"/>
      <c r="U415" s="33"/>
      <c r="V415" s="33"/>
      <c r="W415" s="33"/>
      <c r="X415" s="33"/>
      <c r="Y415" s="33"/>
      <c r="Z415" s="33"/>
      <c r="AA415" s="33"/>
      <c r="AB415" s="33"/>
      <c r="AC415" s="33"/>
      <c r="AD415" s="33"/>
      <c r="AE415" s="33"/>
      <c r="AF415" s="33"/>
      <c r="AG415" s="33"/>
      <c r="AH415" s="33"/>
      <c r="AI415" s="33"/>
      <c r="AJ415" s="33"/>
    </row>
    <row r="416" spans="2:36" ht="15.75">
      <c r="B416" s="33"/>
      <c r="C416" s="33"/>
      <c r="D416" s="33"/>
      <c r="E416" s="33"/>
      <c r="F416" s="33"/>
      <c r="G416" s="33"/>
      <c r="H416" s="33"/>
      <c r="I416" s="33"/>
      <c r="J416" s="33"/>
      <c r="K416" s="33"/>
      <c r="L416" s="33"/>
      <c r="M416" s="33"/>
      <c r="N416" s="33"/>
      <c r="O416" s="33"/>
      <c r="P416" s="33"/>
      <c r="Q416" s="33"/>
      <c r="R416" s="33"/>
      <c r="S416" s="33"/>
      <c r="T416" s="33"/>
      <c r="U416" s="33"/>
      <c r="V416" s="33"/>
      <c r="W416" s="33"/>
      <c r="X416" s="33"/>
      <c r="Y416" s="33"/>
      <c r="Z416" s="33"/>
      <c r="AA416" s="33"/>
      <c r="AB416" s="33"/>
      <c r="AC416" s="33"/>
      <c r="AD416" s="33"/>
      <c r="AE416" s="33"/>
      <c r="AF416" s="33"/>
      <c r="AG416" s="33"/>
      <c r="AH416" s="33"/>
      <c r="AI416" s="33"/>
      <c r="AJ416" s="33"/>
    </row>
    <row r="417" spans="2:36" ht="15.75">
      <c r="B417" s="33"/>
      <c r="C417" s="33"/>
      <c r="D417" s="33"/>
      <c r="E417" s="33"/>
      <c r="F417" s="33"/>
      <c r="G417" s="33"/>
      <c r="H417" s="33"/>
      <c r="I417" s="33"/>
      <c r="J417" s="33"/>
      <c r="K417" s="33"/>
      <c r="L417" s="33"/>
      <c r="M417" s="33"/>
      <c r="N417" s="33"/>
      <c r="O417" s="33"/>
      <c r="P417" s="33"/>
      <c r="Q417" s="33"/>
      <c r="R417" s="33"/>
      <c r="S417" s="33"/>
      <c r="T417" s="33"/>
      <c r="U417" s="33"/>
      <c r="V417" s="33"/>
      <c r="W417" s="33"/>
      <c r="X417" s="33"/>
      <c r="Y417" s="33"/>
      <c r="Z417" s="33"/>
      <c r="AA417" s="33"/>
      <c r="AB417" s="33"/>
      <c r="AC417" s="33"/>
      <c r="AD417" s="33"/>
      <c r="AE417" s="33"/>
      <c r="AF417" s="33"/>
      <c r="AG417" s="33"/>
      <c r="AH417" s="33"/>
      <c r="AI417" s="33"/>
      <c r="AJ417" s="33"/>
    </row>
    <row r="418" spans="2:36" ht="15.75">
      <c r="B418" s="33"/>
      <c r="C418" s="33"/>
      <c r="D418" s="33"/>
      <c r="E418" s="33"/>
      <c r="F418" s="33"/>
      <c r="G418" s="33"/>
      <c r="H418" s="33"/>
      <c r="I418" s="33"/>
      <c r="J418" s="33"/>
      <c r="K418" s="33"/>
      <c r="L418" s="33"/>
      <c r="M418" s="33"/>
      <c r="N418" s="33"/>
      <c r="O418" s="33"/>
      <c r="P418" s="33"/>
      <c r="Q418" s="33"/>
      <c r="R418" s="33"/>
      <c r="S418" s="33"/>
      <c r="T418" s="33"/>
      <c r="U418" s="33"/>
      <c r="V418" s="33"/>
      <c r="W418" s="33"/>
      <c r="X418" s="33"/>
      <c r="Y418" s="33"/>
      <c r="Z418" s="33"/>
      <c r="AA418" s="33"/>
      <c r="AB418" s="33"/>
      <c r="AC418" s="33"/>
      <c r="AD418" s="33"/>
      <c r="AE418" s="33"/>
      <c r="AF418" s="33"/>
      <c r="AG418" s="33"/>
      <c r="AH418" s="33"/>
      <c r="AI418" s="33"/>
      <c r="AJ418" s="33"/>
    </row>
    <row r="419" spans="2:36" ht="15.75">
      <c r="B419" s="33"/>
      <c r="C419" s="33"/>
      <c r="D419" s="33"/>
      <c r="E419" s="33"/>
      <c r="F419" s="33"/>
      <c r="G419" s="33"/>
      <c r="H419" s="33"/>
      <c r="I419" s="33"/>
      <c r="J419" s="33"/>
      <c r="K419" s="33"/>
      <c r="L419" s="33"/>
      <c r="M419" s="33"/>
      <c r="N419" s="33"/>
      <c r="O419" s="33"/>
      <c r="P419" s="33"/>
      <c r="Q419" s="33"/>
      <c r="R419" s="33"/>
      <c r="S419" s="33"/>
      <c r="T419" s="33"/>
      <c r="U419" s="33"/>
      <c r="V419" s="33"/>
      <c r="W419" s="33"/>
      <c r="X419" s="33"/>
      <c r="Y419" s="33"/>
      <c r="Z419" s="33"/>
      <c r="AA419" s="33"/>
      <c r="AB419" s="33"/>
      <c r="AC419" s="33"/>
      <c r="AD419" s="33"/>
      <c r="AE419" s="33"/>
      <c r="AF419" s="33"/>
      <c r="AG419" s="33"/>
      <c r="AH419" s="33"/>
      <c r="AI419" s="33"/>
      <c r="AJ419" s="33"/>
    </row>
    <row r="420" spans="2:36" ht="15.75">
      <c r="B420" s="33"/>
      <c r="C420" s="33"/>
      <c r="D420" s="33"/>
      <c r="E420" s="33"/>
      <c r="F420" s="33"/>
      <c r="G420" s="33"/>
      <c r="H420" s="33"/>
      <c r="I420" s="33"/>
      <c r="J420" s="33"/>
      <c r="K420" s="33"/>
      <c r="L420" s="33"/>
      <c r="M420" s="33"/>
      <c r="N420" s="33"/>
      <c r="O420" s="33"/>
      <c r="P420" s="33"/>
      <c r="Q420" s="33"/>
      <c r="R420" s="33"/>
      <c r="S420" s="33"/>
      <c r="T420" s="33"/>
      <c r="U420" s="33"/>
      <c r="V420" s="33"/>
      <c r="W420" s="33"/>
      <c r="X420" s="33"/>
      <c r="Y420" s="33"/>
      <c r="Z420" s="33"/>
      <c r="AA420" s="33"/>
      <c r="AB420" s="33"/>
      <c r="AC420" s="33"/>
      <c r="AD420" s="33"/>
      <c r="AE420" s="33"/>
      <c r="AF420" s="33"/>
      <c r="AG420" s="33"/>
      <c r="AH420" s="33"/>
      <c r="AI420" s="33"/>
      <c r="AJ420" s="33"/>
    </row>
    <row r="421" spans="2:36" ht="15.75">
      <c r="B421" s="33"/>
      <c r="C421" s="33"/>
      <c r="D421" s="33"/>
      <c r="E421" s="33"/>
      <c r="F421" s="33"/>
      <c r="G421" s="33"/>
      <c r="H421" s="33"/>
      <c r="I421" s="33"/>
      <c r="J421" s="33"/>
      <c r="K421" s="33"/>
      <c r="L421" s="33"/>
      <c r="M421" s="33"/>
      <c r="N421" s="33"/>
      <c r="O421" s="33"/>
      <c r="P421" s="33"/>
      <c r="Q421" s="33"/>
      <c r="R421" s="33"/>
      <c r="S421" s="33"/>
      <c r="T421" s="33"/>
      <c r="U421" s="33"/>
      <c r="V421" s="33"/>
      <c r="W421" s="33"/>
      <c r="X421" s="33"/>
      <c r="Y421" s="33"/>
      <c r="Z421" s="33"/>
      <c r="AA421" s="33"/>
      <c r="AB421" s="33"/>
      <c r="AC421" s="33"/>
      <c r="AD421" s="33"/>
      <c r="AE421" s="33"/>
      <c r="AF421" s="33"/>
      <c r="AG421" s="33"/>
      <c r="AH421" s="33"/>
      <c r="AI421" s="33"/>
      <c r="AJ421" s="33"/>
    </row>
    <row r="422" spans="2:36" ht="15.75">
      <c r="B422" s="33"/>
      <c r="C422" s="33"/>
      <c r="D422" s="33"/>
      <c r="E422" s="33"/>
      <c r="F422" s="33"/>
      <c r="G422" s="33"/>
      <c r="H422" s="33"/>
      <c r="I422" s="33"/>
      <c r="J422" s="33"/>
      <c r="K422" s="33"/>
      <c r="L422" s="33"/>
      <c r="M422" s="33"/>
      <c r="N422" s="33"/>
      <c r="O422" s="33"/>
      <c r="P422" s="33"/>
      <c r="Q422" s="33"/>
      <c r="R422" s="33"/>
      <c r="S422" s="33"/>
      <c r="T422" s="33"/>
      <c r="U422" s="33"/>
      <c r="V422" s="33"/>
      <c r="W422" s="33"/>
      <c r="X422" s="33"/>
      <c r="Y422" s="33"/>
      <c r="Z422" s="33"/>
      <c r="AA422" s="33"/>
      <c r="AB422" s="33"/>
      <c r="AC422" s="33"/>
      <c r="AD422" s="33"/>
      <c r="AE422" s="33"/>
      <c r="AF422" s="33"/>
      <c r="AG422" s="33"/>
      <c r="AH422" s="33"/>
      <c r="AI422" s="33"/>
      <c r="AJ422" s="33"/>
    </row>
    <row r="423" spans="2:36" ht="15.75">
      <c r="B423" s="33"/>
      <c r="C423" s="33"/>
      <c r="D423" s="33"/>
      <c r="E423" s="33"/>
      <c r="F423" s="33"/>
      <c r="G423" s="33"/>
      <c r="H423" s="33"/>
      <c r="I423" s="33"/>
      <c r="J423" s="33"/>
      <c r="K423" s="33"/>
      <c r="L423" s="33"/>
      <c r="M423" s="33"/>
      <c r="N423" s="33"/>
      <c r="O423" s="33"/>
      <c r="P423" s="33"/>
      <c r="Q423" s="33"/>
      <c r="R423" s="33"/>
      <c r="S423" s="33"/>
      <c r="T423" s="33"/>
      <c r="U423" s="33"/>
      <c r="V423" s="33"/>
      <c r="W423" s="33"/>
      <c r="X423" s="33"/>
      <c r="Y423" s="33"/>
      <c r="Z423" s="33"/>
      <c r="AA423" s="33"/>
      <c r="AB423" s="33"/>
      <c r="AC423" s="33"/>
      <c r="AD423" s="33"/>
      <c r="AE423" s="33"/>
      <c r="AF423" s="33"/>
      <c r="AG423" s="33"/>
      <c r="AH423" s="33"/>
      <c r="AI423" s="33"/>
      <c r="AJ423" s="33"/>
    </row>
    <row r="424" spans="2:36" ht="15.75">
      <c r="B424" s="33"/>
      <c r="C424" s="33"/>
      <c r="D424" s="33"/>
      <c r="E424" s="33"/>
      <c r="F424" s="33"/>
      <c r="G424" s="33"/>
      <c r="H424" s="33"/>
      <c r="I424" s="33"/>
      <c r="J424" s="33"/>
      <c r="K424" s="33"/>
      <c r="L424" s="33"/>
      <c r="M424" s="33"/>
      <c r="N424" s="33"/>
      <c r="O424" s="33"/>
      <c r="P424" s="33"/>
      <c r="Q424" s="33"/>
      <c r="R424" s="33"/>
      <c r="S424" s="33"/>
      <c r="T424" s="33"/>
      <c r="U424" s="33"/>
      <c r="V424" s="33"/>
      <c r="W424" s="33"/>
      <c r="X424" s="33"/>
      <c r="Y424" s="33"/>
      <c r="Z424" s="33"/>
      <c r="AA424" s="33"/>
      <c r="AB424" s="33"/>
      <c r="AC424" s="33"/>
      <c r="AD424" s="33"/>
      <c r="AE424" s="33"/>
      <c r="AF424" s="33"/>
      <c r="AG424" s="33"/>
      <c r="AH424" s="33"/>
      <c r="AI424" s="33"/>
      <c r="AJ424" s="33"/>
    </row>
    <row r="425" spans="2:36" ht="15.75">
      <c r="B425" s="33"/>
      <c r="C425" s="33"/>
      <c r="D425" s="33"/>
      <c r="E425" s="33"/>
      <c r="F425" s="33"/>
      <c r="G425" s="33"/>
      <c r="H425" s="33"/>
      <c r="I425" s="33"/>
      <c r="J425" s="33"/>
      <c r="K425" s="33"/>
      <c r="L425" s="33"/>
      <c r="M425" s="33"/>
      <c r="N425" s="33"/>
      <c r="O425" s="33"/>
      <c r="P425" s="33"/>
      <c r="Q425" s="33"/>
      <c r="R425" s="33"/>
      <c r="S425" s="33"/>
      <c r="T425" s="33"/>
      <c r="U425" s="33"/>
      <c r="V425" s="33"/>
      <c r="W425" s="33"/>
      <c r="X425" s="33"/>
      <c r="Y425" s="33"/>
      <c r="Z425" s="33"/>
      <c r="AA425" s="33"/>
      <c r="AB425" s="33"/>
      <c r="AC425" s="33"/>
      <c r="AD425" s="33"/>
      <c r="AE425" s="33"/>
      <c r="AF425" s="33"/>
      <c r="AG425" s="33"/>
      <c r="AH425" s="33"/>
      <c r="AI425" s="33"/>
      <c r="AJ425" s="33"/>
    </row>
    <row r="426" spans="2:36" ht="15.75">
      <c r="B426" s="33"/>
      <c r="C426" s="33"/>
      <c r="D426" s="33"/>
      <c r="E426" s="33"/>
      <c r="F426" s="33"/>
      <c r="G426" s="33"/>
      <c r="H426" s="33"/>
      <c r="I426" s="33"/>
      <c r="J426" s="33"/>
      <c r="K426" s="33"/>
      <c r="L426" s="33"/>
      <c r="M426" s="33"/>
      <c r="N426" s="33"/>
      <c r="O426" s="33"/>
      <c r="P426" s="33"/>
      <c r="Q426" s="33"/>
      <c r="R426" s="33"/>
      <c r="S426" s="33"/>
      <c r="T426" s="33"/>
      <c r="U426" s="33"/>
      <c r="V426" s="33"/>
      <c r="W426" s="33"/>
      <c r="X426" s="33"/>
      <c r="Y426" s="33"/>
      <c r="Z426" s="33"/>
      <c r="AA426" s="33"/>
      <c r="AB426" s="33"/>
      <c r="AC426" s="33"/>
      <c r="AD426" s="33"/>
      <c r="AE426" s="33"/>
      <c r="AF426" s="33"/>
      <c r="AG426" s="33"/>
      <c r="AH426" s="33"/>
      <c r="AI426" s="33"/>
      <c r="AJ426" s="33"/>
    </row>
    <row r="427" spans="2:36" ht="15.75">
      <c r="B427" s="33"/>
      <c r="C427" s="33"/>
      <c r="D427" s="33"/>
      <c r="E427" s="33"/>
      <c r="F427" s="33"/>
      <c r="G427" s="33"/>
      <c r="H427" s="33"/>
      <c r="I427" s="33"/>
      <c r="J427" s="33"/>
      <c r="K427" s="33"/>
      <c r="L427" s="33"/>
      <c r="M427" s="33"/>
      <c r="N427" s="33"/>
      <c r="O427" s="33"/>
      <c r="P427" s="33"/>
      <c r="Q427" s="33"/>
      <c r="R427" s="33"/>
      <c r="S427" s="33"/>
      <c r="T427" s="33"/>
      <c r="U427" s="33"/>
      <c r="V427" s="33"/>
      <c r="W427" s="33"/>
      <c r="X427" s="33"/>
      <c r="Y427" s="33"/>
      <c r="Z427" s="33"/>
      <c r="AA427" s="33"/>
      <c r="AB427" s="33"/>
      <c r="AC427" s="33"/>
      <c r="AD427" s="33"/>
      <c r="AE427" s="33"/>
      <c r="AF427" s="33"/>
      <c r="AG427" s="33"/>
      <c r="AH427" s="33"/>
      <c r="AI427" s="33"/>
      <c r="AJ427" s="33"/>
    </row>
    <row r="428" spans="2:36" ht="15.75">
      <c r="B428" s="33"/>
      <c r="C428" s="33"/>
      <c r="D428" s="33"/>
      <c r="E428" s="33"/>
      <c r="F428" s="33"/>
      <c r="G428" s="33"/>
      <c r="H428" s="33"/>
      <c r="I428" s="33"/>
      <c r="J428" s="33"/>
      <c r="K428" s="33"/>
      <c r="L428" s="33"/>
      <c r="M428" s="33"/>
      <c r="N428" s="33"/>
      <c r="O428" s="33"/>
      <c r="P428" s="33"/>
      <c r="Q428" s="33"/>
      <c r="R428" s="33"/>
      <c r="S428" s="33"/>
      <c r="T428" s="33"/>
      <c r="U428" s="33"/>
      <c r="V428" s="33"/>
      <c r="W428" s="33"/>
      <c r="X428" s="33"/>
      <c r="Y428" s="33"/>
      <c r="Z428" s="33"/>
      <c r="AA428" s="33"/>
      <c r="AB428" s="33"/>
      <c r="AC428" s="33"/>
      <c r="AD428" s="33"/>
      <c r="AE428" s="33"/>
      <c r="AF428" s="33"/>
      <c r="AG428" s="33"/>
      <c r="AH428" s="33"/>
      <c r="AI428" s="33"/>
      <c r="AJ428" s="33"/>
    </row>
    <row r="429" spans="2:36" ht="15.75">
      <c r="B429" s="33"/>
      <c r="C429" s="33"/>
      <c r="D429" s="33"/>
      <c r="E429" s="33"/>
      <c r="F429" s="33"/>
      <c r="G429" s="33"/>
      <c r="H429" s="33"/>
      <c r="I429" s="33"/>
      <c r="J429" s="33"/>
      <c r="K429" s="33"/>
      <c r="L429" s="33"/>
      <c r="M429" s="33"/>
      <c r="N429" s="33"/>
      <c r="O429" s="33"/>
      <c r="P429" s="33"/>
      <c r="Q429" s="33"/>
      <c r="R429" s="33"/>
      <c r="S429" s="33"/>
      <c r="T429" s="33"/>
      <c r="U429" s="33"/>
      <c r="V429" s="33"/>
      <c r="W429" s="33"/>
      <c r="X429" s="33"/>
      <c r="Y429" s="33"/>
      <c r="Z429" s="33"/>
      <c r="AA429" s="33"/>
      <c r="AB429" s="33"/>
      <c r="AC429" s="33"/>
      <c r="AD429" s="33"/>
      <c r="AE429" s="33"/>
      <c r="AF429" s="33"/>
      <c r="AG429" s="33"/>
      <c r="AH429" s="33"/>
      <c r="AI429" s="33"/>
      <c r="AJ429" s="33"/>
    </row>
    <row r="430" spans="2:36" ht="15.75">
      <c r="B430" s="33"/>
      <c r="C430" s="33"/>
      <c r="D430" s="33"/>
      <c r="E430" s="33"/>
      <c r="F430" s="33"/>
      <c r="G430" s="33"/>
      <c r="H430" s="33"/>
      <c r="I430" s="33"/>
      <c r="J430" s="33"/>
      <c r="K430" s="33"/>
      <c r="L430" s="33"/>
      <c r="M430" s="33"/>
      <c r="N430" s="33"/>
      <c r="O430" s="33"/>
      <c r="P430" s="33"/>
      <c r="Q430" s="33"/>
      <c r="R430" s="33"/>
      <c r="S430" s="33"/>
      <c r="T430" s="33"/>
      <c r="U430" s="33"/>
      <c r="V430" s="33"/>
      <c r="W430" s="33"/>
      <c r="X430" s="33"/>
      <c r="Y430" s="33"/>
      <c r="Z430" s="33"/>
      <c r="AA430" s="33"/>
      <c r="AB430" s="33"/>
      <c r="AC430" s="33"/>
      <c r="AD430" s="33"/>
      <c r="AE430" s="33"/>
      <c r="AF430" s="33"/>
      <c r="AG430" s="33"/>
      <c r="AH430" s="33"/>
      <c r="AI430" s="33"/>
      <c r="AJ430" s="33"/>
    </row>
    <row r="431" spans="2:36" ht="15.75">
      <c r="B431" s="33"/>
      <c r="C431" s="33"/>
      <c r="D431" s="33"/>
      <c r="E431" s="33"/>
      <c r="F431" s="33"/>
      <c r="G431" s="33"/>
      <c r="H431" s="33"/>
      <c r="I431" s="33"/>
      <c r="J431" s="33"/>
      <c r="K431" s="33"/>
      <c r="L431" s="33"/>
      <c r="M431" s="33"/>
      <c r="N431" s="33"/>
      <c r="O431" s="33"/>
      <c r="P431" s="33"/>
      <c r="Q431" s="33"/>
      <c r="R431" s="33"/>
      <c r="S431" s="33"/>
      <c r="T431" s="33"/>
      <c r="U431" s="33"/>
      <c r="V431" s="33"/>
      <c r="W431" s="33"/>
      <c r="X431" s="33"/>
      <c r="Y431" s="33"/>
      <c r="Z431" s="33"/>
      <c r="AA431" s="33"/>
      <c r="AB431" s="33"/>
      <c r="AC431" s="33"/>
      <c r="AD431" s="33"/>
      <c r="AE431" s="33"/>
      <c r="AF431" s="33"/>
      <c r="AG431" s="33"/>
      <c r="AH431" s="33"/>
      <c r="AI431" s="33"/>
      <c r="AJ431" s="33"/>
    </row>
    <row r="432" spans="2:36" ht="15.75">
      <c r="B432" s="33"/>
      <c r="C432" s="33"/>
      <c r="D432" s="33"/>
      <c r="E432" s="33"/>
      <c r="F432" s="33"/>
      <c r="G432" s="33"/>
      <c r="H432" s="33"/>
      <c r="I432" s="33"/>
      <c r="J432" s="33"/>
      <c r="K432" s="33"/>
      <c r="L432" s="33"/>
      <c r="M432" s="33"/>
      <c r="N432" s="33"/>
      <c r="O432" s="33"/>
      <c r="P432" s="33"/>
      <c r="Q432" s="33"/>
      <c r="R432" s="33"/>
      <c r="S432" s="33"/>
      <c r="T432" s="33"/>
      <c r="U432" s="33"/>
      <c r="V432" s="33"/>
      <c r="W432" s="33"/>
      <c r="X432" s="33"/>
      <c r="Y432" s="33"/>
      <c r="Z432" s="33"/>
      <c r="AA432" s="33"/>
      <c r="AB432" s="33"/>
      <c r="AC432" s="33"/>
      <c r="AD432" s="33"/>
      <c r="AE432" s="33"/>
      <c r="AF432" s="33"/>
      <c r="AG432" s="33"/>
      <c r="AH432" s="33"/>
      <c r="AI432" s="33"/>
      <c r="AJ432" s="33"/>
    </row>
    <row r="433" spans="2:36" ht="15.75">
      <c r="B433" s="33"/>
      <c r="C433" s="33"/>
      <c r="D433" s="33"/>
      <c r="E433" s="33"/>
      <c r="F433" s="33"/>
      <c r="G433" s="33"/>
      <c r="H433" s="33"/>
      <c r="I433" s="33"/>
      <c r="J433" s="33"/>
      <c r="K433" s="33"/>
      <c r="L433" s="33"/>
      <c r="M433" s="33"/>
      <c r="N433" s="33"/>
      <c r="O433" s="33"/>
      <c r="P433" s="33"/>
      <c r="Q433" s="33"/>
      <c r="R433" s="33"/>
      <c r="S433" s="33"/>
      <c r="T433" s="33"/>
      <c r="U433" s="33"/>
      <c r="V433" s="33"/>
      <c r="W433" s="33"/>
      <c r="X433" s="33"/>
      <c r="Y433" s="33"/>
      <c r="Z433" s="33"/>
      <c r="AA433" s="33"/>
      <c r="AB433" s="33"/>
      <c r="AC433" s="33"/>
      <c r="AD433" s="33"/>
      <c r="AE433" s="33"/>
      <c r="AF433" s="33"/>
      <c r="AG433" s="33"/>
      <c r="AH433" s="33"/>
      <c r="AI433" s="33"/>
      <c r="AJ433" s="33"/>
    </row>
    <row r="434" spans="2:36" ht="15.75">
      <c r="B434" s="33"/>
      <c r="C434" s="33"/>
      <c r="D434" s="33"/>
      <c r="E434" s="33"/>
      <c r="F434" s="33"/>
      <c r="G434" s="33"/>
      <c r="H434" s="33"/>
      <c r="I434" s="33"/>
      <c r="J434" s="33"/>
      <c r="K434" s="33"/>
      <c r="L434" s="33"/>
      <c r="M434" s="33"/>
      <c r="N434" s="33"/>
      <c r="O434" s="33"/>
      <c r="P434" s="33"/>
      <c r="Q434" s="33"/>
      <c r="R434" s="33"/>
      <c r="S434" s="33"/>
      <c r="T434" s="33"/>
      <c r="U434" s="33"/>
      <c r="V434" s="33"/>
      <c r="W434" s="33"/>
      <c r="X434" s="33"/>
      <c r="Y434" s="33"/>
      <c r="Z434" s="33"/>
      <c r="AA434" s="33"/>
      <c r="AB434" s="33"/>
      <c r="AC434" s="33"/>
      <c r="AD434" s="33"/>
      <c r="AE434" s="33"/>
      <c r="AF434" s="33"/>
      <c r="AG434" s="33"/>
      <c r="AH434" s="33"/>
      <c r="AI434" s="33"/>
      <c r="AJ434" s="33"/>
    </row>
    <row r="435" spans="2:36" ht="15.75">
      <c r="B435" s="33"/>
      <c r="C435" s="33"/>
      <c r="D435" s="33"/>
      <c r="E435" s="33"/>
      <c r="F435" s="33"/>
      <c r="G435" s="33"/>
      <c r="H435" s="33"/>
      <c r="I435" s="33"/>
      <c r="J435" s="33"/>
      <c r="K435" s="33"/>
      <c r="L435" s="33"/>
      <c r="M435" s="33"/>
      <c r="N435" s="33"/>
      <c r="O435" s="33"/>
      <c r="P435" s="33"/>
      <c r="Q435" s="33"/>
      <c r="R435" s="33"/>
      <c r="S435" s="33"/>
      <c r="T435" s="33"/>
      <c r="U435" s="33"/>
      <c r="V435" s="33"/>
      <c r="W435" s="33"/>
      <c r="X435" s="33"/>
      <c r="Y435" s="33"/>
      <c r="Z435" s="33"/>
      <c r="AA435" s="33"/>
      <c r="AB435" s="33"/>
      <c r="AC435" s="33"/>
      <c r="AD435" s="33"/>
      <c r="AE435" s="33"/>
      <c r="AF435" s="33"/>
      <c r="AG435" s="33"/>
      <c r="AH435" s="33"/>
      <c r="AI435" s="33"/>
      <c r="AJ435" s="33"/>
    </row>
    <row r="436" spans="2:36" ht="15.75">
      <c r="B436" s="33"/>
      <c r="C436" s="33"/>
      <c r="D436" s="33"/>
      <c r="E436" s="33"/>
      <c r="F436" s="33"/>
      <c r="G436" s="33"/>
      <c r="H436" s="33"/>
      <c r="I436" s="33"/>
      <c r="J436" s="33"/>
      <c r="K436" s="33"/>
      <c r="L436" s="33"/>
      <c r="M436" s="33"/>
      <c r="N436" s="33"/>
      <c r="O436" s="33"/>
      <c r="P436" s="33"/>
      <c r="Q436" s="33"/>
      <c r="R436" s="33"/>
      <c r="S436" s="33"/>
      <c r="T436" s="33"/>
      <c r="U436" s="33"/>
      <c r="V436" s="33"/>
      <c r="W436" s="33"/>
      <c r="X436" s="33"/>
      <c r="Y436" s="33"/>
      <c r="Z436" s="33"/>
      <c r="AA436" s="33"/>
      <c r="AB436" s="33"/>
      <c r="AC436" s="33"/>
      <c r="AD436" s="33"/>
      <c r="AE436" s="33"/>
      <c r="AF436" s="33"/>
      <c r="AG436" s="33"/>
      <c r="AH436" s="33"/>
      <c r="AI436" s="33"/>
      <c r="AJ436" s="33"/>
    </row>
    <row r="437" spans="2:36" ht="15.75">
      <c r="B437" s="33"/>
      <c r="C437" s="33"/>
      <c r="D437" s="33"/>
      <c r="E437" s="33"/>
      <c r="F437" s="33"/>
      <c r="G437" s="33"/>
      <c r="H437" s="33"/>
      <c r="I437" s="33"/>
      <c r="J437" s="33"/>
      <c r="K437" s="33"/>
      <c r="L437" s="33"/>
      <c r="M437" s="33"/>
      <c r="N437" s="33"/>
      <c r="O437" s="33"/>
      <c r="P437" s="33"/>
      <c r="Q437" s="33"/>
      <c r="R437" s="33"/>
      <c r="S437" s="33"/>
      <c r="T437" s="33"/>
      <c r="U437" s="33"/>
      <c r="V437" s="33"/>
      <c r="W437" s="33"/>
      <c r="X437" s="33"/>
      <c r="Y437" s="33"/>
      <c r="Z437" s="33"/>
      <c r="AA437" s="33"/>
      <c r="AB437" s="33"/>
      <c r="AC437" s="33"/>
      <c r="AD437" s="33"/>
      <c r="AE437" s="33"/>
      <c r="AF437" s="33"/>
      <c r="AG437" s="33"/>
      <c r="AH437" s="33"/>
      <c r="AI437" s="33"/>
      <c r="AJ437" s="33"/>
    </row>
    <row r="438" spans="2:36" ht="15.75">
      <c r="B438" s="33"/>
      <c r="C438" s="33"/>
      <c r="D438" s="33"/>
      <c r="E438" s="33"/>
      <c r="F438" s="33"/>
      <c r="G438" s="33"/>
      <c r="H438" s="33"/>
      <c r="I438" s="33"/>
      <c r="J438" s="33"/>
      <c r="K438" s="33"/>
      <c r="L438" s="33"/>
      <c r="M438" s="33"/>
      <c r="N438" s="33"/>
      <c r="O438" s="33"/>
      <c r="P438" s="33"/>
      <c r="Q438" s="33"/>
      <c r="R438" s="33"/>
      <c r="S438" s="33"/>
      <c r="T438" s="33"/>
      <c r="U438" s="33"/>
      <c r="V438" s="33"/>
      <c r="W438" s="33"/>
      <c r="X438" s="33"/>
      <c r="Y438" s="33"/>
      <c r="Z438" s="33"/>
      <c r="AA438" s="33"/>
      <c r="AB438" s="33"/>
      <c r="AC438" s="33"/>
      <c r="AD438" s="33"/>
      <c r="AE438" s="33"/>
      <c r="AF438" s="33"/>
      <c r="AG438" s="33"/>
      <c r="AH438" s="33"/>
      <c r="AI438" s="33"/>
      <c r="AJ438" s="33"/>
    </row>
    <row r="439" spans="2:36" ht="15.75">
      <c r="B439" s="33"/>
      <c r="C439" s="33"/>
      <c r="D439" s="33"/>
      <c r="E439" s="33"/>
      <c r="F439" s="33"/>
      <c r="G439" s="33"/>
      <c r="H439" s="33"/>
      <c r="I439" s="33"/>
      <c r="J439" s="33"/>
      <c r="K439" s="33"/>
      <c r="L439" s="33"/>
      <c r="M439" s="33"/>
      <c r="N439" s="33"/>
      <c r="O439" s="33"/>
      <c r="P439" s="33"/>
      <c r="Q439" s="33"/>
      <c r="R439" s="33"/>
      <c r="S439" s="33"/>
      <c r="T439" s="33"/>
      <c r="U439" s="33"/>
      <c r="V439" s="33"/>
      <c r="W439" s="33"/>
      <c r="X439" s="33"/>
      <c r="Y439" s="33"/>
      <c r="Z439" s="33"/>
      <c r="AA439" s="33"/>
      <c r="AB439" s="33"/>
      <c r="AC439" s="33"/>
      <c r="AD439" s="33"/>
      <c r="AE439" s="33"/>
      <c r="AF439" s="33"/>
      <c r="AG439" s="33"/>
      <c r="AH439" s="33"/>
      <c r="AI439" s="33"/>
      <c r="AJ439" s="33"/>
    </row>
    <row r="440" spans="2:36" ht="15.75">
      <c r="B440" s="33"/>
      <c r="C440" s="33"/>
      <c r="D440" s="33"/>
      <c r="E440" s="33"/>
      <c r="F440" s="33"/>
      <c r="G440" s="33"/>
      <c r="H440" s="33"/>
      <c r="I440" s="33"/>
      <c r="J440" s="33"/>
      <c r="K440" s="33"/>
      <c r="L440" s="33"/>
      <c r="M440" s="33"/>
      <c r="N440" s="33"/>
      <c r="O440" s="33"/>
      <c r="P440" s="33"/>
      <c r="Q440" s="33"/>
      <c r="R440" s="33"/>
      <c r="S440" s="33"/>
      <c r="T440" s="33"/>
      <c r="U440" s="33"/>
      <c r="V440" s="33"/>
      <c r="W440" s="33"/>
      <c r="X440" s="33"/>
      <c r="Y440" s="33"/>
      <c r="Z440" s="33"/>
      <c r="AA440" s="33"/>
      <c r="AB440" s="33"/>
      <c r="AC440" s="33"/>
      <c r="AD440" s="33"/>
      <c r="AE440" s="33"/>
      <c r="AF440" s="33"/>
      <c r="AG440" s="33"/>
      <c r="AH440" s="33"/>
      <c r="AI440" s="33"/>
      <c r="AJ440" s="33"/>
    </row>
    <row r="441" spans="2:36" ht="15.75">
      <c r="B441" s="33"/>
      <c r="C441" s="33"/>
      <c r="D441" s="33"/>
      <c r="E441" s="33"/>
      <c r="F441" s="33"/>
      <c r="G441" s="33"/>
      <c r="H441" s="33"/>
      <c r="I441" s="33"/>
      <c r="J441" s="33"/>
      <c r="K441" s="33"/>
      <c r="L441" s="33"/>
      <c r="M441" s="33"/>
      <c r="N441" s="33"/>
      <c r="O441" s="33"/>
      <c r="P441" s="33"/>
      <c r="Q441" s="33"/>
      <c r="R441" s="33"/>
      <c r="S441" s="33"/>
      <c r="T441" s="33"/>
      <c r="U441" s="33"/>
      <c r="V441" s="33"/>
      <c r="W441" s="33"/>
      <c r="X441" s="33"/>
      <c r="Y441" s="33"/>
      <c r="Z441" s="33"/>
      <c r="AA441" s="33"/>
      <c r="AB441" s="33"/>
      <c r="AC441" s="33"/>
      <c r="AD441" s="33"/>
      <c r="AE441" s="33"/>
      <c r="AF441" s="33"/>
      <c r="AG441" s="33"/>
      <c r="AH441" s="33"/>
      <c r="AI441" s="33"/>
      <c r="AJ441" s="33"/>
    </row>
    <row r="442" spans="2:36" ht="15.75">
      <c r="B442" s="33"/>
      <c r="C442" s="33"/>
      <c r="D442" s="33"/>
      <c r="E442" s="33"/>
      <c r="F442" s="33"/>
      <c r="G442" s="33"/>
      <c r="H442" s="33"/>
      <c r="I442" s="33"/>
      <c r="J442" s="33"/>
      <c r="K442" s="33"/>
      <c r="L442" s="33"/>
      <c r="M442" s="33"/>
      <c r="N442" s="33"/>
      <c r="O442" s="33"/>
      <c r="P442" s="33"/>
      <c r="Q442" s="33"/>
      <c r="R442" s="33"/>
      <c r="S442" s="33"/>
      <c r="T442" s="33"/>
      <c r="U442" s="33"/>
      <c r="V442" s="33"/>
      <c r="W442" s="33"/>
      <c r="X442" s="33"/>
      <c r="Y442" s="33"/>
      <c r="Z442" s="33"/>
      <c r="AA442" s="33"/>
      <c r="AB442" s="33"/>
      <c r="AC442" s="33"/>
      <c r="AD442" s="33"/>
      <c r="AE442" s="33"/>
      <c r="AF442" s="33"/>
      <c r="AG442" s="33"/>
      <c r="AH442" s="33"/>
      <c r="AI442" s="33"/>
      <c r="AJ442" s="33"/>
    </row>
    <row r="443" spans="2:36" ht="15.75">
      <c r="B443" s="33"/>
      <c r="C443" s="33"/>
      <c r="D443" s="33"/>
      <c r="E443" s="33"/>
      <c r="F443" s="33"/>
      <c r="G443" s="33"/>
      <c r="H443" s="33"/>
      <c r="I443" s="33"/>
      <c r="J443" s="33"/>
      <c r="K443" s="33"/>
      <c r="L443" s="33"/>
      <c r="M443" s="33"/>
      <c r="N443" s="33"/>
      <c r="O443" s="33"/>
      <c r="P443" s="33"/>
      <c r="Q443" s="33"/>
      <c r="R443" s="33"/>
      <c r="S443" s="33"/>
      <c r="T443" s="33"/>
      <c r="U443" s="33"/>
      <c r="V443" s="33"/>
      <c r="W443" s="33"/>
      <c r="X443" s="33"/>
      <c r="Y443" s="33"/>
      <c r="Z443" s="33"/>
      <c r="AA443" s="33"/>
      <c r="AB443" s="33"/>
      <c r="AC443" s="33"/>
      <c r="AD443" s="33"/>
      <c r="AE443" s="33"/>
      <c r="AF443" s="33"/>
      <c r="AG443" s="33"/>
      <c r="AH443" s="33"/>
      <c r="AI443" s="33"/>
      <c r="AJ443" s="33"/>
    </row>
    <row r="444" spans="2:36" ht="15.75">
      <c r="B444" s="33"/>
      <c r="C444" s="33"/>
      <c r="D444" s="33"/>
      <c r="E444" s="33"/>
      <c r="F444" s="33"/>
      <c r="G444" s="33"/>
      <c r="H444" s="33"/>
      <c r="I444" s="33"/>
      <c r="J444" s="33"/>
      <c r="K444" s="33"/>
      <c r="L444" s="33"/>
      <c r="M444" s="33"/>
      <c r="N444" s="33"/>
      <c r="O444" s="33"/>
      <c r="P444" s="33"/>
      <c r="Q444" s="33"/>
      <c r="R444" s="33"/>
      <c r="S444" s="33"/>
      <c r="T444" s="33"/>
      <c r="U444" s="33"/>
      <c r="V444" s="33"/>
      <c r="W444" s="33"/>
      <c r="X444" s="33"/>
      <c r="Y444" s="33"/>
      <c r="Z444" s="33"/>
      <c r="AA444" s="33"/>
      <c r="AB444" s="33"/>
      <c r="AC444" s="33"/>
      <c r="AD444" s="33"/>
      <c r="AE444" s="33"/>
      <c r="AF444" s="33"/>
      <c r="AG444" s="33"/>
      <c r="AH444" s="33"/>
      <c r="AI444" s="33"/>
      <c r="AJ444" s="33"/>
    </row>
    <row r="445" spans="2:36" ht="15.75">
      <c r="B445" s="33"/>
      <c r="C445" s="33"/>
      <c r="D445" s="33"/>
      <c r="E445" s="33"/>
      <c r="F445" s="33"/>
      <c r="G445" s="33"/>
      <c r="H445" s="33"/>
      <c r="I445" s="33"/>
      <c r="J445" s="33"/>
      <c r="K445" s="33"/>
      <c r="L445" s="33"/>
      <c r="M445" s="33"/>
      <c r="N445" s="33"/>
      <c r="O445" s="33"/>
      <c r="P445" s="33"/>
      <c r="Q445" s="33"/>
      <c r="R445" s="33"/>
      <c r="S445" s="33"/>
      <c r="T445" s="33"/>
      <c r="U445" s="33"/>
      <c r="V445" s="33"/>
      <c r="W445" s="33"/>
      <c r="X445" s="33"/>
      <c r="Y445" s="33"/>
      <c r="Z445" s="33"/>
      <c r="AA445" s="33"/>
      <c r="AB445" s="33"/>
      <c r="AC445" s="33"/>
      <c r="AD445" s="33"/>
      <c r="AE445" s="33"/>
      <c r="AF445" s="33"/>
      <c r="AG445" s="33"/>
      <c r="AH445" s="33"/>
      <c r="AI445" s="33"/>
      <c r="AJ445" s="33"/>
    </row>
    <row r="446" spans="2:36" ht="15.75">
      <c r="B446" s="33"/>
      <c r="C446" s="33"/>
      <c r="D446" s="33"/>
      <c r="E446" s="33"/>
      <c r="F446" s="33"/>
      <c r="G446" s="33"/>
      <c r="H446" s="33"/>
      <c r="I446" s="33"/>
      <c r="J446" s="33"/>
      <c r="K446" s="33"/>
      <c r="L446" s="33"/>
      <c r="M446" s="33"/>
      <c r="N446" s="33"/>
      <c r="O446" s="33"/>
      <c r="P446" s="33"/>
      <c r="Q446" s="33"/>
      <c r="R446" s="33"/>
      <c r="S446" s="33"/>
      <c r="T446" s="33"/>
      <c r="U446" s="33"/>
      <c r="V446" s="33"/>
      <c r="W446" s="33"/>
      <c r="X446" s="33"/>
      <c r="Y446" s="33"/>
      <c r="Z446" s="33"/>
      <c r="AA446" s="33"/>
      <c r="AB446" s="33"/>
      <c r="AC446" s="33"/>
      <c r="AD446" s="33"/>
      <c r="AE446" s="33"/>
      <c r="AF446" s="33"/>
      <c r="AG446" s="33"/>
      <c r="AH446" s="33"/>
      <c r="AI446" s="33"/>
      <c r="AJ446" s="33"/>
    </row>
    <row r="447" spans="2:36" ht="15.75">
      <c r="B447" s="33"/>
      <c r="C447" s="33"/>
      <c r="D447" s="33"/>
      <c r="E447" s="33"/>
      <c r="F447" s="33"/>
      <c r="G447" s="33"/>
      <c r="H447" s="33"/>
      <c r="I447" s="33"/>
      <c r="J447" s="33"/>
      <c r="K447" s="33"/>
      <c r="L447" s="33"/>
      <c r="M447" s="33"/>
      <c r="N447" s="33"/>
      <c r="O447" s="33"/>
      <c r="P447" s="33"/>
      <c r="Q447" s="33"/>
      <c r="R447" s="33"/>
      <c r="S447" s="33"/>
      <c r="T447" s="33"/>
      <c r="U447" s="33"/>
      <c r="V447" s="33"/>
      <c r="W447" s="33"/>
      <c r="X447" s="33"/>
      <c r="Y447" s="33"/>
      <c r="Z447" s="33"/>
      <c r="AA447" s="33"/>
      <c r="AB447" s="33"/>
      <c r="AC447" s="33"/>
      <c r="AD447" s="33"/>
      <c r="AE447" s="33"/>
      <c r="AF447" s="33"/>
      <c r="AG447" s="33"/>
      <c r="AH447" s="33"/>
      <c r="AI447" s="33"/>
      <c r="AJ447" s="33"/>
    </row>
    <row r="448" spans="2:36" ht="15.75">
      <c r="B448" s="33"/>
      <c r="C448" s="33"/>
      <c r="D448" s="33"/>
      <c r="E448" s="33"/>
      <c r="F448" s="33"/>
      <c r="G448" s="33"/>
      <c r="H448" s="33"/>
      <c r="I448" s="33"/>
      <c r="J448" s="33"/>
      <c r="K448" s="33"/>
      <c r="L448" s="33"/>
      <c r="M448" s="33"/>
      <c r="N448" s="33"/>
      <c r="O448" s="33"/>
      <c r="P448" s="33"/>
      <c r="Q448" s="33"/>
      <c r="R448" s="33"/>
      <c r="S448" s="33"/>
      <c r="T448" s="33"/>
      <c r="U448" s="33"/>
      <c r="V448" s="33"/>
      <c r="W448" s="33"/>
      <c r="X448" s="33"/>
      <c r="Y448" s="33"/>
      <c r="Z448" s="33"/>
      <c r="AA448" s="33"/>
      <c r="AB448" s="33"/>
      <c r="AC448" s="33"/>
      <c r="AD448" s="33"/>
      <c r="AE448" s="33"/>
      <c r="AF448" s="33"/>
      <c r="AG448" s="33"/>
      <c r="AH448" s="33"/>
      <c r="AI448" s="33"/>
      <c r="AJ448" s="33"/>
    </row>
    <row r="449" spans="2:36" ht="15.75">
      <c r="B449" s="33"/>
      <c r="C449" s="33"/>
      <c r="D449" s="33"/>
      <c r="E449" s="33"/>
      <c r="F449" s="33"/>
      <c r="G449" s="33"/>
      <c r="H449" s="33"/>
      <c r="I449" s="33"/>
      <c r="J449" s="33"/>
      <c r="K449" s="33"/>
      <c r="L449" s="33"/>
      <c r="M449" s="33"/>
      <c r="N449" s="33"/>
      <c r="O449" s="33"/>
      <c r="P449" s="33"/>
      <c r="Q449" s="33"/>
      <c r="R449" s="33"/>
      <c r="S449" s="33"/>
      <c r="T449" s="33"/>
      <c r="U449" s="33"/>
      <c r="V449" s="33"/>
      <c r="W449" s="33"/>
      <c r="X449" s="33"/>
      <c r="Y449" s="33"/>
      <c r="Z449" s="33"/>
      <c r="AA449" s="33"/>
      <c r="AB449" s="33"/>
      <c r="AC449" s="33"/>
      <c r="AD449" s="33"/>
      <c r="AE449" s="33"/>
      <c r="AF449" s="33"/>
      <c r="AG449" s="33"/>
      <c r="AH449" s="33"/>
      <c r="AI449" s="33"/>
      <c r="AJ449" s="33"/>
    </row>
    <row r="450" spans="2:36" ht="15.75">
      <c r="B450" s="33"/>
      <c r="C450" s="33"/>
      <c r="D450" s="33"/>
      <c r="E450" s="33"/>
      <c r="F450" s="33"/>
      <c r="G450" s="33"/>
      <c r="H450" s="33"/>
      <c r="I450" s="33"/>
      <c r="J450" s="33"/>
      <c r="K450" s="33"/>
      <c r="L450" s="33"/>
      <c r="M450" s="33"/>
      <c r="N450" s="33"/>
      <c r="O450" s="33"/>
      <c r="P450" s="33"/>
      <c r="Q450" s="33"/>
      <c r="R450" s="33"/>
      <c r="S450" s="33"/>
      <c r="T450" s="33"/>
      <c r="U450" s="33"/>
      <c r="V450" s="33"/>
      <c r="W450" s="33"/>
      <c r="X450" s="33"/>
      <c r="Y450" s="33"/>
      <c r="Z450" s="33"/>
      <c r="AA450" s="33"/>
      <c r="AB450" s="33"/>
      <c r="AC450" s="33"/>
      <c r="AD450" s="33"/>
      <c r="AE450" s="33"/>
      <c r="AF450" s="33"/>
      <c r="AG450" s="33"/>
      <c r="AH450" s="33"/>
      <c r="AI450" s="33"/>
      <c r="AJ450" s="33"/>
    </row>
    <row r="451" spans="2:36" ht="15.75">
      <c r="B451" s="33"/>
      <c r="C451" s="33"/>
      <c r="D451" s="33"/>
      <c r="E451" s="33"/>
      <c r="F451" s="33"/>
      <c r="G451" s="33"/>
      <c r="H451" s="33"/>
      <c r="I451" s="33"/>
      <c r="J451" s="33"/>
      <c r="K451" s="33"/>
      <c r="L451" s="33"/>
      <c r="M451" s="33"/>
      <c r="N451" s="33"/>
      <c r="O451" s="33"/>
      <c r="P451" s="33"/>
      <c r="Q451" s="33"/>
      <c r="R451" s="33"/>
      <c r="S451" s="33"/>
      <c r="T451" s="33"/>
      <c r="U451" s="33"/>
      <c r="V451" s="33"/>
      <c r="W451" s="33"/>
      <c r="X451" s="33"/>
      <c r="Y451" s="33"/>
      <c r="Z451" s="33"/>
      <c r="AA451" s="33"/>
      <c r="AB451" s="33"/>
      <c r="AC451" s="33"/>
      <c r="AD451" s="33"/>
      <c r="AE451" s="33"/>
      <c r="AF451" s="33"/>
      <c r="AG451" s="33"/>
      <c r="AH451" s="33"/>
      <c r="AI451" s="33"/>
      <c r="AJ451" s="33"/>
    </row>
    <row r="452" spans="2:36" ht="15.75">
      <c r="B452" s="33"/>
      <c r="C452" s="33"/>
      <c r="D452" s="33"/>
      <c r="E452" s="33"/>
      <c r="F452" s="33"/>
      <c r="G452" s="33"/>
      <c r="H452" s="33"/>
      <c r="I452" s="33"/>
      <c r="J452" s="33"/>
      <c r="K452" s="33"/>
      <c r="L452" s="33"/>
      <c r="M452" s="33"/>
      <c r="N452" s="33"/>
      <c r="O452" s="33"/>
      <c r="P452" s="33"/>
      <c r="Q452" s="33"/>
      <c r="R452" s="33"/>
      <c r="S452" s="33"/>
      <c r="T452" s="33"/>
      <c r="U452" s="33"/>
      <c r="V452" s="33"/>
      <c r="W452" s="33"/>
      <c r="X452" s="33"/>
      <c r="Y452" s="33"/>
      <c r="Z452" s="33"/>
      <c r="AA452" s="33"/>
      <c r="AB452" s="33"/>
      <c r="AC452" s="33"/>
      <c r="AD452" s="33"/>
      <c r="AE452" s="33"/>
      <c r="AF452" s="33"/>
      <c r="AG452" s="33"/>
      <c r="AH452" s="33"/>
      <c r="AI452" s="33"/>
      <c r="AJ452" s="33"/>
    </row>
    <row r="453" spans="2:36" ht="15.75">
      <c r="B453" s="33"/>
      <c r="C453" s="33"/>
      <c r="D453" s="33"/>
      <c r="E453" s="33"/>
      <c r="F453" s="33"/>
      <c r="G453" s="33"/>
      <c r="H453" s="33"/>
      <c r="I453" s="33"/>
      <c r="J453" s="33"/>
      <c r="K453" s="33"/>
      <c r="L453" s="33"/>
      <c r="M453" s="33"/>
      <c r="N453" s="33"/>
      <c r="O453" s="33"/>
      <c r="P453" s="33"/>
      <c r="Q453" s="33"/>
      <c r="R453" s="33"/>
      <c r="S453" s="33"/>
      <c r="T453" s="33"/>
      <c r="U453" s="33"/>
      <c r="V453" s="33"/>
      <c r="W453" s="33"/>
      <c r="X453" s="33"/>
      <c r="Y453" s="33"/>
      <c r="Z453" s="33"/>
      <c r="AA453" s="33"/>
      <c r="AB453" s="33"/>
      <c r="AC453" s="33"/>
      <c r="AD453" s="33"/>
      <c r="AE453" s="33"/>
      <c r="AF453" s="33"/>
      <c r="AG453" s="33"/>
      <c r="AH453" s="33"/>
      <c r="AI453" s="33"/>
      <c r="AJ453" s="33"/>
    </row>
    <row r="454" spans="2:36" ht="15.75">
      <c r="B454" s="33"/>
      <c r="C454" s="33"/>
      <c r="D454" s="33"/>
      <c r="E454" s="33"/>
      <c r="F454" s="33"/>
      <c r="G454" s="33"/>
      <c r="H454" s="33"/>
      <c r="I454" s="33"/>
      <c r="J454" s="33"/>
      <c r="K454" s="33"/>
      <c r="L454" s="33"/>
      <c r="M454" s="33"/>
      <c r="N454" s="33"/>
      <c r="O454" s="33"/>
      <c r="P454" s="33"/>
      <c r="Q454" s="33"/>
      <c r="R454" s="33"/>
      <c r="S454" s="33"/>
      <c r="T454" s="33"/>
      <c r="U454" s="33"/>
      <c r="V454" s="33"/>
      <c r="W454" s="33"/>
      <c r="X454" s="33"/>
      <c r="Y454" s="33"/>
      <c r="Z454" s="33"/>
      <c r="AA454" s="33"/>
      <c r="AB454" s="33"/>
      <c r="AC454" s="33"/>
      <c r="AD454" s="33"/>
      <c r="AE454" s="33"/>
      <c r="AF454" s="33"/>
      <c r="AG454" s="33"/>
      <c r="AH454" s="33"/>
      <c r="AI454" s="33"/>
      <c r="AJ454" s="33"/>
    </row>
    <row r="455" spans="2:36" ht="15.75">
      <c r="B455" s="33"/>
      <c r="C455" s="33"/>
      <c r="D455" s="33"/>
      <c r="E455" s="33"/>
      <c r="F455" s="33"/>
      <c r="G455" s="33"/>
      <c r="H455" s="33"/>
      <c r="I455" s="33"/>
      <c r="J455" s="33"/>
      <c r="K455" s="33"/>
      <c r="L455" s="33"/>
      <c r="M455" s="33"/>
      <c r="N455" s="33"/>
      <c r="O455" s="33"/>
      <c r="P455" s="33"/>
      <c r="Q455" s="33"/>
      <c r="R455" s="33"/>
      <c r="S455" s="33"/>
      <c r="T455" s="33"/>
      <c r="U455" s="33"/>
      <c r="V455" s="33"/>
      <c r="W455" s="33"/>
      <c r="X455" s="33"/>
      <c r="Y455" s="33"/>
      <c r="Z455" s="33"/>
      <c r="AA455" s="33"/>
      <c r="AB455" s="33"/>
      <c r="AC455" s="33"/>
      <c r="AD455" s="33"/>
      <c r="AE455" s="33"/>
      <c r="AF455" s="33"/>
      <c r="AG455" s="33"/>
      <c r="AH455" s="33"/>
      <c r="AI455" s="33"/>
      <c r="AJ455" s="33"/>
    </row>
    <row r="456" spans="2:36" ht="15.75">
      <c r="B456" s="33"/>
      <c r="C456" s="33"/>
      <c r="D456" s="33"/>
      <c r="E456" s="33"/>
      <c r="F456" s="33"/>
      <c r="G456" s="33"/>
      <c r="H456" s="33"/>
      <c r="I456" s="33"/>
      <c r="J456" s="33"/>
      <c r="K456" s="33"/>
      <c r="L456" s="33"/>
      <c r="M456" s="33"/>
      <c r="N456" s="33"/>
      <c r="O456" s="33"/>
      <c r="P456" s="33"/>
      <c r="Q456" s="33"/>
      <c r="R456" s="33"/>
      <c r="S456" s="33"/>
      <c r="T456" s="33"/>
      <c r="U456" s="33"/>
      <c r="V456" s="33"/>
      <c r="W456" s="33"/>
      <c r="X456" s="33"/>
      <c r="Y456" s="33"/>
      <c r="Z456" s="33"/>
      <c r="AA456" s="33"/>
      <c r="AB456" s="33"/>
      <c r="AC456" s="33"/>
      <c r="AD456" s="33"/>
      <c r="AE456" s="33"/>
      <c r="AF456" s="33"/>
      <c r="AG456" s="33"/>
      <c r="AH456" s="33"/>
      <c r="AI456" s="33"/>
      <c r="AJ456" s="33"/>
    </row>
    <row r="457" spans="2:36" ht="15.75">
      <c r="B457" s="33"/>
      <c r="C457" s="33"/>
      <c r="D457" s="33"/>
      <c r="E457" s="33"/>
      <c r="F457" s="33"/>
      <c r="G457" s="33"/>
      <c r="H457" s="33"/>
      <c r="I457" s="33"/>
      <c r="J457" s="33"/>
      <c r="K457" s="33"/>
      <c r="L457" s="33"/>
      <c r="M457" s="33"/>
      <c r="N457" s="33"/>
      <c r="O457" s="33"/>
      <c r="P457" s="33"/>
      <c r="Q457" s="33"/>
      <c r="R457" s="33"/>
      <c r="S457" s="33"/>
      <c r="T457" s="33"/>
      <c r="U457" s="33"/>
      <c r="V457" s="33"/>
      <c r="W457" s="33"/>
      <c r="X457" s="33"/>
      <c r="Y457" s="33"/>
      <c r="Z457" s="33"/>
      <c r="AA457" s="33"/>
      <c r="AB457" s="33"/>
      <c r="AC457" s="33"/>
      <c r="AD457" s="33"/>
      <c r="AE457" s="33"/>
      <c r="AF457" s="33"/>
      <c r="AG457" s="33"/>
      <c r="AH457" s="33"/>
      <c r="AI457" s="33"/>
      <c r="AJ457" s="33"/>
    </row>
    <row r="458" spans="2:36" ht="15.75">
      <c r="B458" s="33"/>
      <c r="C458" s="33"/>
      <c r="D458" s="33"/>
      <c r="E458" s="33"/>
      <c r="F458" s="33"/>
      <c r="G458" s="33"/>
      <c r="H458" s="33"/>
      <c r="I458" s="33"/>
      <c r="J458" s="33"/>
      <c r="K458" s="33"/>
      <c r="L458" s="33"/>
      <c r="M458" s="33"/>
      <c r="N458" s="33"/>
      <c r="O458" s="33"/>
      <c r="P458" s="33"/>
      <c r="Q458" s="33"/>
      <c r="R458" s="33"/>
      <c r="S458" s="33"/>
      <c r="T458" s="33"/>
      <c r="U458" s="33"/>
      <c r="V458" s="33"/>
      <c r="W458" s="33"/>
      <c r="X458" s="33"/>
      <c r="Y458" s="33"/>
      <c r="Z458" s="33"/>
      <c r="AA458" s="33"/>
      <c r="AB458" s="33"/>
      <c r="AC458" s="33"/>
      <c r="AD458" s="33"/>
      <c r="AE458" s="33"/>
      <c r="AF458" s="33"/>
      <c r="AG458" s="33"/>
      <c r="AH458" s="33"/>
      <c r="AI458" s="33"/>
      <c r="AJ458" s="33"/>
    </row>
    <row r="459" spans="2:36" ht="15.75">
      <c r="B459" s="33"/>
      <c r="C459" s="33"/>
      <c r="D459" s="33"/>
      <c r="E459" s="33"/>
      <c r="F459" s="33"/>
      <c r="G459" s="33"/>
      <c r="H459" s="33"/>
      <c r="I459" s="33"/>
      <c r="J459" s="33"/>
      <c r="K459" s="33"/>
      <c r="L459" s="33"/>
      <c r="M459" s="33"/>
      <c r="N459" s="33"/>
      <c r="O459" s="33"/>
      <c r="P459" s="33"/>
      <c r="Q459" s="33"/>
      <c r="R459" s="33"/>
      <c r="S459" s="33"/>
      <c r="T459" s="33"/>
      <c r="U459" s="33"/>
      <c r="V459" s="33"/>
      <c r="W459" s="33"/>
      <c r="X459" s="33"/>
      <c r="Y459" s="33"/>
      <c r="Z459" s="33"/>
      <c r="AA459" s="33"/>
      <c r="AB459" s="33"/>
      <c r="AC459" s="33"/>
      <c r="AD459" s="33"/>
      <c r="AE459" s="33"/>
      <c r="AF459" s="33"/>
      <c r="AG459" s="33"/>
      <c r="AH459" s="33"/>
      <c r="AI459" s="33"/>
      <c r="AJ459" s="33"/>
    </row>
    <row r="460" spans="2:36" ht="15.75">
      <c r="B460" s="33"/>
      <c r="C460" s="33"/>
      <c r="D460" s="33"/>
      <c r="E460" s="33"/>
      <c r="F460" s="33"/>
      <c r="G460" s="33"/>
      <c r="H460" s="33"/>
      <c r="I460" s="33"/>
      <c r="J460" s="33"/>
      <c r="K460" s="33"/>
      <c r="L460" s="33"/>
      <c r="M460" s="33"/>
      <c r="N460" s="33"/>
      <c r="O460" s="33"/>
      <c r="P460" s="33"/>
      <c r="Q460" s="33"/>
      <c r="R460" s="33"/>
      <c r="S460" s="33"/>
      <c r="T460" s="33"/>
      <c r="U460" s="33"/>
      <c r="V460" s="33"/>
      <c r="W460" s="33"/>
      <c r="X460" s="33"/>
      <c r="Y460" s="33"/>
      <c r="Z460" s="33"/>
      <c r="AA460" s="33"/>
      <c r="AB460" s="33"/>
      <c r="AC460" s="33"/>
      <c r="AD460" s="33"/>
      <c r="AE460" s="33"/>
      <c r="AF460" s="33"/>
      <c r="AG460" s="33"/>
      <c r="AH460" s="33"/>
      <c r="AI460" s="33"/>
      <c r="AJ460" s="33"/>
    </row>
    <row r="461" spans="2:36" ht="15.75">
      <c r="B461" s="33"/>
      <c r="C461" s="33"/>
      <c r="D461" s="33"/>
      <c r="E461" s="33"/>
      <c r="F461" s="33"/>
      <c r="G461" s="33"/>
      <c r="H461" s="33"/>
      <c r="I461" s="33"/>
      <c r="J461" s="33"/>
      <c r="K461" s="33"/>
      <c r="L461" s="33"/>
      <c r="M461" s="33"/>
      <c r="N461" s="33"/>
      <c r="O461" s="33"/>
      <c r="P461" s="33"/>
      <c r="Q461" s="33"/>
      <c r="R461" s="33"/>
      <c r="S461" s="33"/>
      <c r="T461" s="33"/>
      <c r="U461" s="33"/>
      <c r="V461" s="33"/>
      <c r="W461" s="33"/>
      <c r="X461" s="33"/>
      <c r="Y461" s="33"/>
      <c r="Z461" s="33"/>
      <c r="AA461" s="33"/>
      <c r="AB461" s="33"/>
      <c r="AC461" s="33"/>
      <c r="AD461" s="33"/>
      <c r="AE461" s="33"/>
      <c r="AF461" s="33"/>
      <c r="AG461" s="33"/>
      <c r="AH461" s="33"/>
      <c r="AI461" s="33"/>
      <c r="AJ461" s="33"/>
    </row>
    <row r="462" spans="2:36" ht="15.75">
      <c r="B462" s="33"/>
      <c r="C462" s="33"/>
      <c r="D462" s="33"/>
      <c r="E462" s="33"/>
      <c r="F462" s="33"/>
      <c r="G462" s="33"/>
      <c r="H462" s="33"/>
      <c r="I462" s="33"/>
      <c r="J462" s="33"/>
      <c r="K462" s="33"/>
      <c r="L462" s="33"/>
      <c r="M462" s="33"/>
      <c r="N462" s="33"/>
      <c r="O462" s="33"/>
      <c r="P462" s="33"/>
      <c r="Q462" s="33"/>
      <c r="R462" s="33"/>
      <c r="S462" s="33"/>
      <c r="T462" s="33"/>
      <c r="U462" s="33"/>
      <c r="V462" s="33"/>
      <c r="W462" s="33"/>
      <c r="X462" s="33"/>
      <c r="Y462" s="33"/>
      <c r="Z462" s="33"/>
      <c r="AA462" s="33"/>
      <c r="AB462" s="33"/>
      <c r="AC462" s="33"/>
      <c r="AD462" s="33"/>
      <c r="AE462" s="33"/>
      <c r="AF462" s="33"/>
      <c r="AG462" s="33"/>
      <c r="AH462" s="33"/>
      <c r="AI462" s="33"/>
      <c r="AJ462" s="33"/>
    </row>
    <row r="463" spans="2:36" ht="15.75">
      <c r="B463" s="33"/>
      <c r="C463" s="33"/>
      <c r="D463" s="33"/>
      <c r="E463" s="33"/>
      <c r="F463" s="33"/>
      <c r="G463" s="33"/>
      <c r="H463" s="33"/>
      <c r="I463" s="33"/>
      <c r="J463" s="33"/>
      <c r="K463" s="33"/>
      <c r="L463" s="33"/>
      <c r="M463" s="33"/>
      <c r="N463" s="33"/>
      <c r="O463" s="33"/>
      <c r="P463" s="33"/>
      <c r="Q463" s="33"/>
      <c r="R463" s="33"/>
      <c r="S463" s="33"/>
      <c r="T463" s="33"/>
      <c r="U463" s="33"/>
      <c r="V463" s="33"/>
      <c r="W463" s="33"/>
      <c r="X463" s="33"/>
      <c r="Y463" s="33"/>
      <c r="Z463" s="33"/>
      <c r="AA463" s="33"/>
      <c r="AB463" s="33"/>
      <c r="AC463" s="33"/>
      <c r="AD463" s="33"/>
      <c r="AE463" s="33"/>
      <c r="AF463" s="33"/>
      <c r="AG463" s="33"/>
      <c r="AH463" s="33"/>
      <c r="AI463" s="33"/>
      <c r="AJ463" s="33"/>
    </row>
    <row r="464" spans="2:36" ht="15.75">
      <c r="B464" s="33"/>
      <c r="C464" s="33"/>
      <c r="D464" s="33"/>
      <c r="E464" s="33"/>
      <c r="F464" s="33"/>
      <c r="G464" s="33"/>
      <c r="H464" s="33"/>
      <c r="I464" s="33"/>
      <c r="J464" s="33"/>
      <c r="K464" s="33"/>
      <c r="L464" s="33"/>
      <c r="M464" s="33"/>
      <c r="N464" s="33"/>
      <c r="O464" s="33"/>
      <c r="P464" s="33"/>
      <c r="Q464" s="33"/>
      <c r="R464" s="33"/>
      <c r="S464" s="33"/>
      <c r="T464" s="33"/>
      <c r="U464" s="33"/>
      <c r="V464" s="33"/>
      <c r="W464" s="33"/>
      <c r="X464" s="33"/>
      <c r="Y464" s="33"/>
      <c r="Z464" s="33"/>
      <c r="AA464" s="33"/>
      <c r="AB464" s="33"/>
      <c r="AC464" s="33"/>
      <c r="AD464" s="33"/>
      <c r="AE464" s="33"/>
      <c r="AF464" s="33"/>
      <c r="AG464" s="33"/>
      <c r="AH464" s="33"/>
      <c r="AI464" s="33"/>
      <c r="AJ464" s="33"/>
    </row>
    <row r="465" spans="2:36" ht="15.75">
      <c r="B465" s="33"/>
      <c r="C465" s="33"/>
      <c r="D465" s="33"/>
      <c r="E465" s="33"/>
      <c r="F465" s="33"/>
      <c r="G465" s="33"/>
      <c r="H465" s="33"/>
      <c r="I465" s="33"/>
      <c r="J465" s="33"/>
      <c r="K465" s="33"/>
      <c r="L465" s="33"/>
      <c r="M465" s="33"/>
      <c r="N465" s="33"/>
      <c r="O465" s="33"/>
      <c r="P465" s="33"/>
      <c r="Q465" s="33"/>
      <c r="R465" s="33"/>
      <c r="S465" s="33"/>
      <c r="T465" s="33"/>
      <c r="U465" s="33"/>
      <c r="V465" s="33"/>
      <c r="W465" s="33"/>
      <c r="X465" s="33"/>
      <c r="Y465" s="33"/>
      <c r="Z465" s="33"/>
      <c r="AA465" s="33"/>
      <c r="AB465" s="33"/>
      <c r="AC465" s="33"/>
      <c r="AD465" s="33"/>
      <c r="AE465" s="33"/>
      <c r="AF465" s="33"/>
      <c r="AG465" s="33"/>
      <c r="AH465" s="33"/>
      <c r="AI465" s="33"/>
      <c r="AJ465" s="33"/>
    </row>
    <row r="466" spans="2:36" ht="15.75">
      <c r="B466" s="33"/>
      <c r="C466" s="33"/>
      <c r="D466" s="33"/>
      <c r="E466" s="33"/>
      <c r="F466" s="33"/>
      <c r="G466" s="33"/>
      <c r="H466" s="33"/>
      <c r="I466" s="33"/>
      <c r="J466" s="33"/>
      <c r="K466" s="33"/>
      <c r="L466" s="33"/>
      <c r="M466" s="33"/>
      <c r="N466" s="33"/>
      <c r="O466" s="33"/>
      <c r="P466" s="33"/>
      <c r="Q466" s="33"/>
      <c r="R466" s="33"/>
      <c r="S466" s="33"/>
      <c r="T466" s="33"/>
      <c r="U466" s="33"/>
      <c r="V466" s="33"/>
      <c r="W466" s="33"/>
      <c r="X466" s="33"/>
      <c r="Y466" s="33"/>
      <c r="Z466" s="33"/>
      <c r="AA466" s="33"/>
      <c r="AB466" s="33"/>
      <c r="AC466" s="33"/>
      <c r="AD466" s="33"/>
      <c r="AE466" s="33"/>
      <c r="AF466" s="33"/>
      <c r="AG466" s="33"/>
      <c r="AH466" s="33"/>
      <c r="AI466" s="33"/>
      <c r="AJ466" s="33"/>
    </row>
    <row r="467" spans="2:36" ht="15.75">
      <c r="B467" s="33"/>
      <c r="C467" s="33"/>
      <c r="D467" s="33"/>
      <c r="E467" s="33"/>
      <c r="F467" s="33"/>
      <c r="G467" s="33"/>
      <c r="H467" s="33"/>
      <c r="I467" s="33"/>
      <c r="J467" s="33"/>
      <c r="K467" s="33"/>
      <c r="L467" s="33"/>
      <c r="M467" s="33"/>
      <c r="N467" s="33"/>
      <c r="O467" s="33"/>
      <c r="P467" s="33"/>
      <c r="Q467" s="33"/>
      <c r="R467" s="33"/>
      <c r="S467" s="33"/>
      <c r="T467" s="33"/>
      <c r="U467" s="33"/>
      <c r="V467" s="33"/>
      <c r="W467" s="33"/>
      <c r="X467" s="33"/>
      <c r="Y467" s="33"/>
      <c r="Z467" s="33"/>
      <c r="AA467" s="33"/>
      <c r="AB467" s="33"/>
      <c r="AC467" s="33"/>
      <c r="AD467" s="33"/>
      <c r="AE467" s="33"/>
      <c r="AF467" s="33"/>
      <c r="AG467" s="33"/>
      <c r="AH467" s="33"/>
      <c r="AI467" s="33"/>
      <c r="AJ467" s="33"/>
    </row>
    <row r="468" spans="2:36" ht="15.75">
      <c r="B468" s="33"/>
      <c r="C468" s="33"/>
      <c r="D468" s="33"/>
      <c r="E468" s="33"/>
      <c r="F468" s="33"/>
      <c r="G468" s="33"/>
      <c r="H468" s="33"/>
      <c r="I468" s="33"/>
      <c r="J468" s="33"/>
      <c r="K468" s="33"/>
      <c r="L468" s="33"/>
      <c r="M468" s="33"/>
      <c r="N468" s="33"/>
      <c r="O468" s="33"/>
      <c r="P468" s="33"/>
      <c r="Q468" s="33"/>
      <c r="R468" s="33"/>
      <c r="S468" s="33"/>
      <c r="T468" s="33"/>
      <c r="U468" s="33"/>
      <c r="V468" s="33"/>
      <c r="W468" s="33"/>
      <c r="X468" s="33"/>
      <c r="Y468" s="33"/>
      <c r="Z468" s="33"/>
      <c r="AA468" s="33"/>
      <c r="AB468" s="33"/>
      <c r="AC468" s="33"/>
      <c r="AD468" s="33"/>
      <c r="AE468" s="33"/>
      <c r="AF468" s="33"/>
      <c r="AG468" s="33"/>
      <c r="AH468" s="33"/>
      <c r="AI468" s="33"/>
      <c r="AJ468" s="33"/>
    </row>
    <row r="469" spans="2:36" ht="15.75">
      <c r="B469" s="33"/>
      <c r="C469" s="33"/>
      <c r="D469" s="33"/>
      <c r="E469" s="33"/>
      <c r="F469" s="33"/>
      <c r="G469" s="33"/>
      <c r="H469" s="33"/>
      <c r="I469" s="33"/>
      <c r="J469" s="33"/>
      <c r="K469" s="33"/>
      <c r="L469" s="33"/>
      <c r="M469" s="33"/>
      <c r="N469" s="33"/>
      <c r="O469" s="33"/>
      <c r="P469" s="33"/>
      <c r="Q469" s="33"/>
      <c r="R469" s="33"/>
      <c r="S469" s="33"/>
      <c r="T469" s="33"/>
      <c r="U469" s="33"/>
      <c r="V469" s="33"/>
      <c r="W469" s="33"/>
      <c r="X469" s="33"/>
      <c r="Y469" s="33"/>
      <c r="Z469" s="33"/>
      <c r="AA469" s="33"/>
      <c r="AB469" s="33"/>
      <c r="AC469" s="33"/>
      <c r="AD469" s="33"/>
      <c r="AE469" s="33"/>
      <c r="AF469" s="33"/>
      <c r="AG469" s="33"/>
      <c r="AH469" s="33"/>
      <c r="AI469" s="33"/>
      <c r="AJ469" s="33"/>
    </row>
    <row r="470" spans="2:36" ht="15.75">
      <c r="B470" s="33"/>
      <c r="C470" s="33"/>
      <c r="D470" s="33"/>
      <c r="E470" s="33"/>
      <c r="F470" s="33"/>
      <c r="G470" s="33"/>
      <c r="H470" s="33"/>
      <c r="I470" s="33"/>
      <c r="J470" s="33"/>
      <c r="K470" s="33"/>
      <c r="L470" s="33"/>
      <c r="M470" s="33"/>
      <c r="N470" s="33"/>
      <c r="O470" s="33"/>
      <c r="P470" s="33"/>
      <c r="Q470" s="33"/>
      <c r="R470" s="33"/>
      <c r="S470" s="33"/>
      <c r="T470" s="33"/>
      <c r="U470" s="33"/>
      <c r="V470" s="33"/>
      <c r="W470" s="33"/>
      <c r="X470" s="33"/>
      <c r="Y470" s="33"/>
      <c r="Z470" s="33"/>
      <c r="AA470" s="33"/>
      <c r="AB470" s="33"/>
      <c r="AC470" s="33"/>
      <c r="AD470" s="33"/>
      <c r="AE470" s="33"/>
      <c r="AF470" s="33"/>
      <c r="AG470" s="33"/>
      <c r="AH470" s="33"/>
      <c r="AI470" s="33"/>
      <c r="AJ470" s="33"/>
    </row>
    <row r="471" spans="2:36" ht="15.75">
      <c r="B471" s="33"/>
      <c r="C471" s="33"/>
      <c r="D471" s="33"/>
      <c r="E471" s="33"/>
      <c r="F471" s="33"/>
      <c r="G471" s="33"/>
      <c r="H471" s="33"/>
      <c r="I471" s="33"/>
      <c r="J471" s="33"/>
      <c r="K471" s="33"/>
      <c r="L471" s="33"/>
      <c r="M471" s="33"/>
      <c r="N471" s="33"/>
      <c r="O471" s="33"/>
      <c r="P471" s="33"/>
      <c r="Q471" s="33"/>
      <c r="R471" s="33"/>
      <c r="S471" s="33"/>
      <c r="T471" s="33"/>
      <c r="U471" s="33"/>
      <c r="V471" s="33"/>
      <c r="W471" s="33"/>
      <c r="X471" s="33"/>
      <c r="Y471" s="33"/>
      <c r="Z471" s="33"/>
      <c r="AA471" s="33"/>
      <c r="AB471" s="33"/>
      <c r="AC471" s="33"/>
      <c r="AD471" s="33"/>
      <c r="AE471" s="33"/>
      <c r="AF471" s="33"/>
      <c r="AG471" s="33"/>
      <c r="AH471" s="33"/>
      <c r="AI471" s="33"/>
      <c r="AJ471" s="33"/>
    </row>
    <row r="472" spans="2:36" ht="15.75">
      <c r="B472" s="33"/>
      <c r="C472" s="33"/>
      <c r="D472" s="33"/>
      <c r="E472" s="33"/>
      <c r="F472" s="33"/>
      <c r="G472" s="33"/>
      <c r="H472" s="33"/>
      <c r="I472" s="33"/>
      <c r="J472" s="33"/>
      <c r="K472" s="33"/>
      <c r="L472" s="33"/>
      <c r="M472" s="33"/>
      <c r="N472" s="33"/>
      <c r="O472" s="33"/>
      <c r="P472" s="33"/>
      <c r="Q472" s="33"/>
      <c r="R472" s="33"/>
      <c r="S472" s="33"/>
      <c r="T472" s="33"/>
      <c r="U472" s="33"/>
      <c r="V472" s="33"/>
      <c r="W472" s="33"/>
      <c r="X472" s="33"/>
      <c r="Y472" s="33"/>
      <c r="Z472" s="33"/>
      <c r="AA472" s="33"/>
      <c r="AB472" s="33"/>
      <c r="AC472" s="33"/>
      <c r="AD472" s="33"/>
      <c r="AE472" s="33"/>
      <c r="AF472" s="33"/>
      <c r="AG472" s="33"/>
      <c r="AH472" s="33"/>
      <c r="AI472" s="33"/>
      <c r="AJ472" s="33"/>
    </row>
    <row r="473" spans="2:36" ht="15.75">
      <c r="B473" s="33"/>
      <c r="C473" s="33"/>
      <c r="D473" s="33"/>
      <c r="E473" s="33"/>
      <c r="F473" s="33"/>
      <c r="G473" s="33"/>
      <c r="H473" s="33"/>
      <c r="I473" s="33"/>
      <c r="J473" s="33"/>
      <c r="K473" s="33"/>
      <c r="L473" s="33"/>
      <c r="M473" s="33"/>
      <c r="N473" s="33"/>
      <c r="O473" s="33"/>
      <c r="P473" s="33"/>
      <c r="Q473" s="33"/>
      <c r="R473" s="33"/>
      <c r="S473" s="33"/>
      <c r="T473" s="33"/>
      <c r="U473" s="33"/>
      <c r="V473" s="33"/>
      <c r="W473" s="33"/>
      <c r="X473" s="33"/>
      <c r="Y473" s="33"/>
      <c r="Z473" s="33"/>
      <c r="AA473" s="33"/>
      <c r="AB473" s="33"/>
      <c r="AC473" s="33"/>
      <c r="AD473" s="33"/>
      <c r="AE473" s="33"/>
      <c r="AF473" s="33"/>
      <c r="AG473" s="33"/>
      <c r="AH473" s="33"/>
      <c r="AI473" s="33"/>
      <c r="AJ473" s="33"/>
    </row>
    <row r="474" spans="2:36" ht="15.75">
      <c r="B474" s="33"/>
      <c r="C474" s="33"/>
      <c r="D474" s="33"/>
      <c r="E474" s="33"/>
      <c r="F474" s="33"/>
      <c r="G474" s="33"/>
      <c r="H474" s="33"/>
      <c r="I474" s="33"/>
      <c r="J474" s="33"/>
      <c r="K474" s="33"/>
      <c r="L474" s="33"/>
      <c r="M474" s="33"/>
      <c r="N474" s="33"/>
      <c r="O474" s="33"/>
      <c r="P474" s="33"/>
      <c r="Q474" s="33"/>
      <c r="R474" s="33"/>
      <c r="S474" s="33"/>
      <c r="T474" s="33"/>
      <c r="U474" s="33"/>
      <c r="V474" s="33"/>
      <c r="W474" s="33"/>
      <c r="X474" s="33"/>
      <c r="Y474" s="33"/>
      <c r="Z474" s="33"/>
      <c r="AA474" s="33"/>
      <c r="AB474" s="33"/>
      <c r="AC474" s="33"/>
      <c r="AD474" s="33"/>
      <c r="AE474" s="33"/>
      <c r="AF474" s="33"/>
      <c r="AG474" s="33"/>
      <c r="AH474" s="33"/>
      <c r="AI474" s="33"/>
      <c r="AJ474" s="33"/>
    </row>
    <row r="475" spans="2:36" ht="15.75">
      <c r="B475" s="33"/>
      <c r="C475" s="33"/>
      <c r="D475" s="33"/>
      <c r="E475" s="33"/>
      <c r="F475" s="33"/>
      <c r="G475" s="33"/>
      <c r="H475" s="33"/>
      <c r="I475" s="33"/>
      <c r="J475" s="33"/>
      <c r="K475" s="33"/>
      <c r="L475" s="33"/>
      <c r="M475" s="33"/>
      <c r="N475" s="33"/>
      <c r="O475" s="33"/>
      <c r="P475" s="33"/>
      <c r="Q475" s="33"/>
      <c r="R475" s="33"/>
      <c r="S475" s="33"/>
      <c r="T475" s="33"/>
      <c r="U475" s="33"/>
      <c r="V475" s="33"/>
      <c r="W475" s="33"/>
      <c r="X475" s="33"/>
      <c r="Y475" s="33"/>
      <c r="Z475" s="33"/>
      <c r="AA475" s="33"/>
      <c r="AB475" s="33"/>
      <c r="AC475" s="33"/>
      <c r="AD475" s="33"/>
      <c r="AE475" s="33"/>
      <c r="AF475" s="33"/>
      <c r="AG475" s="33"/>
      <c r="AH475" s="33"/>
      <c r="AI475" s="33"/>
      <c r="AJ475" s="33"/>
    </row>
    <row r="476" spans="2:36" ht="15.75">
      <c r="B476" s="33"/>
      <c r="C476" s="33"/>
      <c r="D476" s="33"/>
      <c r="E476" s="33"/>
      <c r="F476" s="33"/>
      <c r="G476" s="33"/>
      <c r="H476" s="33"/>
      <c r="I476" s="33"/>
      <c r="J476" s="33"/>
      <c r="K476" s="33"/>
      <c r="L476" s="33"/>
      <c r="M476" s="33"/>
      <c r="N476" s="33"/>
      <c r="O476" s="33"/>
      <c r="P476" s="33"/>
      <c r="Q476" s="33"/>
      <c r="R476" s="33"/>
      <c r="S476" s="33"/>
      <c r="T476" s="33"/>
      <c r="U476" s="33"/>
      <c r="V476" s="33"/>
      <c r="W476" s="33"/>
      <c r="X476" s="33"/>
      <c r="Y476" s="33"/>
      <c r="Z476" s="33"/>
      <c r="AA476" s="33"/>
      <c r="AB476" s="33"/>
      <c r="AC476" s="33"/>
      <c r="AD476" s="33"/>
      <c r="AE476" s="33"/>
      <c r="AF476" s="33"/>
      <c r="AG476" s="33"/>
      <c r="AH476" s="33"/>
      <c r="AI476" s="33"/>
      <c r="AJ476" s="33"/>
    </row>
    <row r="477" spans="2:36" ht="15.75">
      <c r="B477" s="33"/>
      <c r="C477" s="33"/>
      <c r="D477" s="33"/>
      <c r="E477" s="33"/>
      <c r="F477" s="33"/>
      <c r="G477" s="33"/>
      <c r="H477" s="33"/>
      <c r="I477" s="33"/>
      <c r="J477" s="33"/>
      <c r="K477" s="33"/>
      <c r="L477" s="33"/>
      <c r="M477" s="33"/>
      <c r="N477" s="33"/>
      <c r="O477" s="33"/>
      <c r="P477" s="33"/>
      <c r="Q477" s="33"/>
      <c r="R477" s="33"/>
      <c r="S477" s="33"/>
      <c r="T477" s="33"/>
      <c r="U477" s="33"/>
      <c r="V477" s="33"/>
      <c r="W477" s="33"/>
      <c r="X477" s="33"/>
      <c r="Y477" s="33"/>
      <c r="Z477" s="33"/>
      <c r="AA477" s="33"/>
      <c r="AB477" s="33"/>
      <c r="AC477" s="33"/>
      <c r="AD477" s="33"/>
      <c r="AE477" s="33"/>
      <c r="AF477" s="33"/>
      <c r="AG477" s="33"/>
      <c r="AH477" s="33"/>
      <c r="AI477" s="33"/>
      <c r="AJ477" s="33"/>
    </row>
    <row r="478" spans="2:36" ht="15.75">
      <c r="B478" s="33"/>
      <c r="C478" s="33"/>
      <c r="D478" s="33"/>
      <c r="E478" s="33"/>
      <c r="F478" s="33"/>
      <c r="G478" s="33"/>
      <c r="H478" s="33"/>
      <c r="I478" s="33"/>
      <c r="J478" s="33"/>
      <c r="K478" s="33"/>
      <c r="L478" s="33"/>
      <c r="M478" s="33"/>
      <c r="N478" s="33"/>
      <c r="O478" s="33"/>
      <c r="P478" s="33"/>
      <c r="Q478" s="33"/>
      <c r="R478" s="33"/>
      <c r="S478" s="33"/>
      <c r="T478" s="33"/>
      <c r="U478" s="33"/>
      <c r="V478" s="33"/>
      <c r="W478" s="33"/>
      <c r="X478" s="33"/>
      <c r="Y478" s="33"/>
      <c r="Z478" s="33"/>
      <c r="AA478" s="33"/>
      <c r="AB478" s="33"/>
      <c r="AC478" s="33"/>
      <c r="AD478" s="33"/>
      <c r="AE478" s="33"/>
      <c r="AF478" s="33"/>
      <c r="AG478" s="33"/>
      <c r="AH478" s="33"/>
      <c r="AI478" s="33"/>
      <c r="AJ478" s="33"/>
    </row>
    <row r="479" spans="2:36" ht="15.75">
      <c r="B479" s="33"/>
      <c r="C479" s="33"/>
      <c r="D479" s="33"/>
      <c r="E479" s="33"/>
      <c r="F479" s="33"/>
      <c r="G479" s="33"/>
      <c r="H479" s="33"/>
      <c r="I479" s="33"/>
      <c r="J479" s="33"/>
      <c r="K479" s="33"/>
      <c r="L479" s="33"/>
      <c r="M479" s="33"/>
      <c r="N479" s="33"/>
      <c r="O479" s="33"/>
      <c r="P479" s="33"/>
      <c r="Q479" s="33"/>
      <c r="R479" s="33"/>
      <c r="S479" s="33"/>
      <c r="T479" s="33"/>
      <c r="U479" s="33"/>
      <c r="V479" s="33"/>
      <c r="W479" s="33"/>
      <c r="X479" s="33"/>
      <c r="Y479" s="33"/>
      <c r="Z479" s="33"/>
      <c r="AA479" s="33"/>
      <c r="AB479" s="33"/>
      <c r="AC479" s="33"/>
      <c r="AD479" s="33"/>
      <c r="AE479" s="33"/>
      <c r="AF479" s="33"/>
      <c r="AG479" s="33"/>
      <c r="AH479" s="33"/>
      <c r="AI479" s="33"/>
      <c r="AJ479" s="33"/>
    </row>
    <row r="480" spans="2:36" ht="15.75">
      <c r="B480" s="33"/>
      <c r="C480" s="33"/>
      <c r="D480" s="33"/>
      <c r="E480" s="33"/>
      <c r="F480" s="33"/>
      <c r="G480" s="33"/>
      <c r="H480" s="33"/>
      <c r="I480" s="33"/>
      <c r="J480" s="33"/>
      <c r="K480" s="33"/>
      <c r="L480" s="33"/>
      <c r="M480" s="33"/>
      <c r="N480" s="33"/>
      <c r="O480" s="33"/>
      <c r="P480" s="33"/>
      <c r="Q480" s="33"/>
      <c r="R480" s="33"/>
      <c r="S480" s="33"/>
      <c r="T480" s="33"/>
      <c r="U480" s="33"/>
      <c r="V480" s="33"/>
      <c r="W480" s="33"/>
      <c r="X480" s="33"/>
      <c r="Y480" s="33"/>
      <c r="Z480" s="33"/>
      <c r="AA480" s="33"/>
      <c r="AB480" s="33"/>
      <c r="AC480" s="33"/>
      <c r="AD480" s="33"/>
      <c r="AE480" s="33"/>
      <c r="AF480" s="33"/>
      <c r="AG480" s="33"/>
      <c r="AH480" s="33"/>
      <c r="AI480" s="33"/>
      <c r="AJ480" s="33"/>
    </row>
    <row r="481" spans="2:36" ht="15.75">
      <c r="B481" s="33"/>
      <c r="C481" s="33"/>
      <c r="D481" s="33"/>
      <c r="E481" s="33"/>
      <c r="F481" s="33"/>
      <c r="G481" s="33"/>
      <c r="H481" s="33"/>
      <c r="I481" s="33"/>
      <c r="J481" s="33"/>
      <c r="K481" s="33"/>
      <c r="L481" s="33"/>
      <c r="M481" s="33"/>
      <c r="N481" s="33"/>
      <c r="O481" s="33"/>
      <c r="P481" s="33"/>
      <c r="Q481" s="33"/>
      <c r="R481" s="33"/>
      <c r="S481" s="33"/>
      <c r="T481" s="33"/>
      <c r="U481" s="33"/>
      <c r="V481" s="33"/>
      <c r="W481" s="33"/>
      <c r="X481" s="33"/>
      <c r="Y481" s="33"/>
      <c r="Z481" s="33"/>
      <c r="AA481" s="33"/>
      <c r="AB481" s="33"/>
      <c r="AC481" s="33"/>
      <c r="AD481" s="33"/>
      <c r="AE481" s="33"/>
      <c r="AF481" s="33"/>
      <c r="AG481" s="33"/>
      <c r="AH481" s="33"/>
      <c r="AI481" s="33"/>
      <c r="AJ481" s="33"/>
    </row>
    <row r="482" spans="2:36" ht="15.75">
      <c r="B482" s="33"/>
      <c r="C482" s="33"/>
      <c r="D482" s="33"/>
      <c r="E482" s="33"/>
      <c r="F482" s="33"/>
      <c r="G482" s="33"/>
      <c r="H482" s="33"/>
      <c r="I482" s="33"/>
      <c r="J482" s="33"/>
      <c r="K482" s="33"/>
      <c r="L482" s="33"/>
      <c r="M482" s="33"/>
      <c r="N482" s="33"/>
      <c r="O482" s="33"/>
      <c r="P482" s="33"/>
      <c r="Q482" s="33"/>
      <c r="R482" s="33"/>
      <c r="S482" s="33"/>
      <c r="T482" s="33"/>
      <c r="U482" s="33"/>
      <c r="V482" s="33"/>
      <c r="W482" s="33"/>
      <c r="X482" s="33"/>
      <c r="Y482" s="33"/>
      <c r="Z482" s="33"/>
      <c r="AA482" s="33"/>
      <c r="AB482" s="33"/>
      <c r="AC482" s="33"/>
      <c r="AD482" s="33"/>
      <c r="AE482" s="33"/>
      <c r="AF482" s="33"/>
      <c r="AG482" s="33"/>
      <c r="AH482" s="33"/>
      <c r="AI482" s="33"/>
      <c r="AJ482" s="33"/>
    </row>
    <row r="483" spans="2:36" ht="15.75">
      <c r="B483" s="33"/>
      <c r="C483" s="33"/>
      <c r="D483" s="33"/>
      <c r="E483" s="33"/>
      <c r="F483" s="33"/>
      <c r="G483" s="33"/>
      <c r="H483" s="33"/>
      <c r="I483" s="33"/>
      <c r="J483" s="33"/>
      <c r="K483" s="33"/>
      <c r="L483" s="33"/>
      <c r="M483" s="33"/>
      <c r="N483" s="33"/>
      <c r="O483" s="33"/>
      <c r="P483" s="33"/>
      <c r="Q483" s="33"/>
      <c r="R483" s="33"/>
      <c r="S483" s="33"/>
      <c r="T483" s="33"/>
      <c r="U483" s="33"/>
      <c r="V483" s="33"/>
      <c r="W483" s="33"/>
      <c r="X483" s="33"/>
      <c r="Y483" s="33"/>
      <c r="Z483" s="33"/>
      <c r="AA483" s="33"/>
      <c r="AB483" s="33"/>
      <c r="AC483" s="33"/>
      <c r="AD483" s="33"/>
      <c r="AE483" s="33"/>
      <c r="AF483" s="33"/>
      <c r="AG483" s="33"/>
      <c r="AH483" s="33"/>
      <c r="AI483" s="33"/>
      <c r="AJ483" s="33"/>
    </row>
    <row r="484" spans="2:36" ht="15.75">
      <c r="B484" s="33"/>
      <c r="C484" s="33"/>
      <c r="D484" s="33"/>
      <c r="E484" s="33"/>
      <c r="F484" s="33"/>
      <c r="G484" s="33"/>
      <c r="H484" s="33"/>
      <c r="I484" s="33"/>
      <c r="J484" s="33"/>
      <c r="K484" s="33"/>
      <c r="L484" s="33"/>
      <c r="M484" s="33"/>
      <c r="N484" s="33"/>
      <c r="O484" s="33"/>
      <c r="P484" s="33"/>
      <c r="Q484" s="33"/>
      <c r="R484" s="33"/>
      <c r="S484" s="33"/>
      <c r="T484" s="33"/>
      <c r="U484" s="33"/>
      <c r="V484" s="33"/>
      <c r="W484" s="33"/>
      <c r="X484" s="33"/>
      <c r="Y484" s="33"/>
      <c r="Z484" s="33"/>
      <c r="AA484" s="33"/>
      <c r="AB484" s="33"/>
      <c r="AC484" s="33"/>
      <c r="AD484" s="33"/>
      <c r="AE484" s="33"/>
      <c r="AF484" s="33"/>
      <c r="AG484" s="33"/>
      <c r="AH484" s="33"/>
      <c r="AI484" s="33"/>
      <c r="AJ484" s="33"/>
    </row>
    <row r="485" spans="2:36" ht="15.75">
      <c r="B485" s="33"/>
      <c r="C485" s="33"/>
      <c r="D485" s="33"/>
      <c r="E485" s="33"/>
      <c r="F485" s="33"/>
      <c r="G485" s="33"/>
      <c r="H485" s="33"/>
      <c r="I485" s="33"/>
      <c r="J485" s="33"/>
      <c r="K485" s="33"/>
      <c r="L485" s="33"/>
      <c r="M485" s="33"/>
      <c r="N485" s="33"/>
      <c r="O485" s="33"/>
      <c r="P485" s="33"/>
      <c r="Q485" s="33"/>
      <c r="R485" s="33"/>
      <c r="S485" s="33"/>
      <c r="T485" s="33"/>
      <c r="U485" s="33"/>
      <c r="V485" s="33"/>
      <c r="W485" s="33"/>
      <c r="X485" s="33"/>
      <c r="Y485" s="33"/>
      <c r="Z485" s="33"/>
      <c r="AA485" s="33"/>
      <c r="AB485" s="33"/>
      <c r="AC485" s="33"/>
      <c r="AD485" s="33"/>
      <c r="AE485" s="33"/>
      <c r="AF485" s="33"/>
      <c r="AG485" s="33"/>
      <c r="AH485" s="33"/>
      <c r="AI485" s="33"/>
      <c r="AJ485" s="33"/>
    </row>
    <row r="486" spans="2:36" ht="15.75">
      <c r="B486" s="33"/>
      <c r="C486" s="33"/>
      <c r="D486" s="33"/>
      <c r="E486" s="33"/>
      <c r="F486" s="33"/>
      <c r="G486" s="33"/>
      <c r="H486" s="33"/>
      <c r="I486" s="33"/>
      <c r="J486" s="33"/>
      <c r="K486" s="33"/>
      <c r="L486" s="33"/>
      <c r="M486" s="33"/>
      <c r="N486" s="33"/>
      <c r="O486" s="33"/>
      <c r="P486" s="33"/>
      <c r="Q486" s="33"/>
      <c r="R486" s="33"/>
      <c r="S486" s="33"/>
      <c r="T486" s="33"/>
      <c r="U486" s="33"/>
      <c r="V486" s="33"/>
      <c r="W486" s="33"/>
      <c r="X486" s="33"/>
      <c r="Y486" s="33"/>
      <c r="Z486" s="33"/>
      <c r="AA486" s="33"/>
      <c r="AB486" s="33"/>
      <c r="AC486" s="33"/>
      <c r="AD486" s="33"/>
      <c r="AE486" s="33"/>
      <c r="AF486" s="33"/>
      <c r="AG486" s="33"/>
      <c r="AH486" s="33"/>
      <c r="AI486" s="33"/>
      <c r="AJ486" s="33"/>
    </row>
    <row r="487" spans="2:36" ht="15.75">
      <c r="B487" s="33"/>
      <c r="C487" s="33"/>
      <c r="D487" s="33"/>
      <c r="E487" s="33"/>
      <c r="F487" s="33"/>
      <c r="G487" s="33"/>
      <c r="H487" s="33"/>
      <c r="I487" s="33"/>
      <c r="J487" s="33"/>
      <c r="K487" s="33"/>
      <c r="L487" s="33"/>
      <c r="M487" s="33"/>
      <c r="N487" s="33"/>
      <c r="O487" s="33"/>
      <c r="P487" s="33"/>
      <c r="Q487" s="33"/>
      <c r="R487" s="33"/>
      <c r="S487" s="33"/>
      <c r="T487" s="33"/>
      <c r="U487" s="33"/>
      <c r="V487" s="33"/>
      <c r="W487" s="33"/>
      <c r="X487" s="33"/>
      <c r="Y487" s="33"/>
      <c r="Z487" s="33"/>
      <c r="AA487" s="33"/>
      <c r="AB487" s="33"/>
      <c r="AC487" s="33"/>
      <c r="AD487" s="33"/>
      <c r="AE487" s="33"/>
      <c r="AF487" s="33"/>
      <c r="AG487" s="33"/>
      <c r="AH487" s="33"/>
      <c r="AI487" s="33"/>
      <c r="AJ487" s="33"/>
    </row>
    <row r="488" spans="2:36" ht="15.75">
      <c r="B488" s="33"/>
      <c r="C488" s="33"/>
      <c r="D488" s="33"/>
      <c r="E488" s="33"/>
      <c r="F488" s="33"/>
      <c r="G488" s="33"/>
      <c r="H488" s="33"/>
      <c r="I488" s="33"/>
      <c r="J488" s="33"/>
      <c r="K488" s="33"/>
      <c r="L488" s="33"/>
      <c r="M488" s="33"/>
      <c r="N488" s="33"/>
      <c r="O488" s="33"/>
      <c r="P488" s="33"/>
      <c r="Q488" s="33"/>
      <c r="R488" s="33"/>
      <c r="S488" s="33"/>
      <c r="T488" s="33"/>
      <c r="U488" s="33"/>
      <c r="V488" s="33"/>
      <c r="W488" s="33"/>
      <c r="X488" s="33"/>
      <c r="Y488" s="33"/>
      <c r="Z488" s="33"/>
      <c r="AA488" s="33"/>
      <c r="AB488" s="33"/>
      <c r="AC488" s="33"/>
      <c r="AD488" s="33"/>
      <c r="AE488" s="33"/>
      <c r="AF488" s="33"/>
      <c r="AG488" s="33"/>
      <c r="AH488" s="33"/>
      <c r="AI488" s="33"/>
      <c r="AJ488" s="33"/>
    </row>
    <row r="489" spans="2:36" ht="15.75">
      <c r="B489" s="33"/>
      <c r="C489" s="33"/>
      <c r="D489" s="33"/>
      <c r="E489" s="33"/>
      <c r="F489" s="33"/>
      <c r="G489" s="33"/>
      <c r="H489" s="33"/>
      <c r="I489" s="33"/>
      <c r="J489" s="33"/>
      <c r="K489" s="33"/>
      <c r="L489" s="33"/>
      <c r="M489" s="33"/>
      <c r="N489" s="33"/>
      <c r="O489" s="33"/>
      <c r="P489" s="33"/>
      <c r="Q489" s="33"/>
      <c r="R489" s="33"/>
      <c r="S489" s="33"/>
      <c r="T489" s="33"/>
      <c r="U489" s="33"/>
      <c r="V489" s="33"/>
      <c r="W489" s="33"/>
      <c r="X489" s="33"/>
      <c r="Y489" s="33"/>
      <c r="Z489" s="33"/>
      <c r="AA489" s="33"/>
      <c r="AB489" s="33"/>
      <c r="AC489" s="33"/>
      <c r="AD489" s="33"/>
      <c r="AE489" s="33"/>
      <c r="AF489" s="33"/>
      <c r="AG489" s="33"/>
      <c r="AH489" s="33"/>
      <c r="AI489" s="33"/>
      <c r="AJ489" s="33"/>
    </row>
    <row r="490" spans="2:36" ht="15.75">
      <c r="B490" s="33"/>
      <c r="C490" s="33"/>
      <c r="D490" s="33"/>
      <c r="E490" s="33"/>
      <c r="F490" s="33"/>
      <c r="G490" s="33"/>
      <c r="H490" s="33"/>
      <c r="I490" s="33"/>
      <c r="J490" s="33"/>
      <c r="K490" s="33"/>
      <c r="L490" s="33"/>
      <c r="M490" s="33"/>
      <c r="N490" s="33"/>
      <c r="O490" s="33"/>
      <c r="P490" s="33"/>
      <c r="Q490" s="33"/>
      <c r="R490" s="33"/>
      <c r="S490" s="33"/>
      <c r="T490" s="33"/>
      <c r="U490" s="33"/>
      <c r="V490" s="33"/>
      <c r="W490" s="33"/>
      <c r="X490" s="33"/>
      <c r="Y490" s="33"/>
      <c r="Z490" s="33"/>
      <c r="AA490" s="33"/>
      <c r="AB490" s="33"/>
      <c r="AC490" s="33"/>
      <c r="AD490" s="33"/>
      <c r="AE490" s="33"/>
      <c r="AF490" s="33"/>
      <c r="AG490" s="33"/>
      <c r="AH490" s="33"/>
      <c r="AI490" s="33"/>
      <c r="AJ490" s="33"/>
    </row>
    <row r="491" spans="2:36" ht="15.75">
      <c r="B491" s="33"/>
      <c r="C491" s="33"/>
      <c r="D491" s="33"/>
      <c r="E491" s="33"/>
      <c r="F491" s="33"/>
      <c r="G491" s="33"/>
      <c r="H491" s="33"/>
      <c r="I491" s="33"/>
      <c r="J491" s="33"/>
      <c r="K491" s="33"/>
      <c r="L491" s="33"/>
      <c r="M491" s="33"/>
      <c r="N491" s="33"/>
      <c r="O491" s="33"/>
      <c r="P491" s="33"/>
      <c r="Q491" s="33"/>
      <c r="R491" s="33"/>
      <c r="S491" s="33"/>
      <c r="T491" s="33"/>
      <c r="U491" s="33"/>
      <c r="V491" s="33"/>
      <c r="W491" s="33"/>
      <c r="X491" s="33"/>
      <c r="Y491" s="33"/>
      <c r="Z491" s="33"/>
      <c r="AA491" s="33"/>
      <c r="AB491" s="33"/>
      <c r="AC491" s="33"/>
      <c r="AD491" s="33"/>
      <c r="AE491" s="33"/>
      <c r="AF491" s="33"/>
      <c r="AG491" s="33"/>
      <c r="AH491" s="33"/>
      <c r="AI491" s="33"/>
      <c r="AJ491" s="33"/>
    </row>
    <row r="492" spans="2:36" ht="15.75">
      <c r="B492" s="33"/>
      <c r="C492" s="33"/>
      <c r="D492" s="33"/>
      <c r="E492" s="33"/>
      <c r="F492" s="33"/>
      <c r="G492" s="33"/>
      <c r="H492" s="33"/>
      <c r="I492" s="33"/>
      <c r="J492" s="33"/>
      <c r="K492" s="33"/>
      <c r="L492" s="33"/>
      <c r="M492" s="33"/>
      <c r="N492" s="33"/>
      <c r="O492" s="33"/>
      <c r="P492" s="33"/>
      <c r="Q492" s="33"/>
      <c r="R492" s="33"/>
      <c r="S492" s="33"/>
      <c r="T492" s="33"/>
      <c r="U492" s="33"/>
      <c r="V492" s="33"/>
      <c r="W492" s="33"/>
      <c r="X492" s="33"/>
      <c r="Y492" s="33"/>
      <c r="Z492" s="33"/>
      <c r="AA492" s="33"/>
      <c r="AB492" s="33"/>
      <c r="AC492" s="33"/>
      <c r="AD492" s="33"/>
      <c r="AE492" s="33"/>
      <c r="AF492" s="33"/>
      <c r="AG492" s="33"/>
      <c r="AH492" s="33"/>
      <c r="AI492" s="33"/>
      <c r="AJ492" s="33"/>
    </row>
    <row r="493" spans="2:36" ht="15.75">
      <c r="B493" s="33"/>
      <c r="C493" s="33"/>
      <c r="D493" s="33"/>
      <c r="E493" s="33"/>
      <c r="F493" s="33"/>
      <c r="G493" s="33"/>
      <c r="H493" s="33"/>
      <c r="I493" s="33"/>
      <c r="J493" s="33"/>
      <c r="K493" s="33"/>
      <c r="L493" s="33"/>
      <c r="M493" s="33"/>
      <c r="N493" s="33"/>
      <c r="O493" s="33"/>
      <c r="P493" s="33"/>
      <c r="Q493" s="33"/>
      <c r="R493" s="33"/>
      <c r="S493" s="33"/>
      <c r="T493" s="33"/>
      <c r="U493" s="33"/>
      <c r="V493" s="33"/>
      <c r="W493" s="33"/>
      <c r="X493" s="33"/>
      <c r="Y493" s="33"/>
      <c r="Z493" s="33"/>
      <c r="AA493" s="33"/>
      <c r="AB493" s="33"/>
      <c r="AC493" s="33"/>
      <c r="AD493" s="33"/>
      <c r="AE493" s="33"/>
      <c r="AF493" s="33"/>
      <c r="AG493" s="33"/>
      <c r="AH493" s="33"/>
      <c r="AI493" s="33"/>
      <c r="AJ493" s="33"/>
    </row>
    <row r="494" spans="2:36" ht="15.75">
      <c r="B494" s="33"/>
      <c r="C494" s="33"/>
      <c r="D494" s="33"/>
      <c r="E494" s="33"/>
      <c r="F494" s="33"/>
      <c r="G494" s="33"/>
      <c r="H494" s="33"/>
      <c r="I494" s="33"/>
      <c r="J494" s="33"/>
      <c r="K494" s="33"/>
      <c r="L494" s="33"/>
      <c r="M494" s="33"/>
      <c r="N494" s="33"/>
      <c r="O494" s="33"/>
      <c r="P494" s="33"/>
      <c r="Q494" s="33"/>
      <c r="R494" s="33"/>
      <c r="S494" s="33"/>
      <c r="T494" s="33"/>
      <c r="U494" s="33"/>
      <c r="V494" s="33"/>
      <c r="W494" s="33"/>
      <c r="X494" s="33"/>
      <c r="Y494" s="33"/>
      <c r="Z494" s="33"/>
      <c r="AA494" s="33"/>
      <c r="AB494" s="33"/>
      <c r="AC494" s="33"/>
      <c r="AD494" s="33"/>
      <c r="AE494" s="33"/>
      <c r="AF494" s="33"/>
      <c r="AG494" s="33"/>
      <c r="AH494" s="33"/>
      <c r="AI494" s="33"/>
      <c r="AJ494" s="33"/>
    </row>
    <row r="495" spans="2:36" ht="15.75">
      <c r="B495" s="33"/>
      <c r="C495" s="33"/>
      <c r="D495" s="33"/>
      <c r="E495" s="33"/>
      <c r="F495" s="33"/>
      <c r="G495" s="33"/>
      <c r="H495" s="33"/>
      <c r="I495" s="33"/>
      <c r="J495" s="33"/>
      <c r="K495" s="33"/>
      <c r="L495" s="33"/>
      <c r="M495" s="33"/>
      <c r="N495" s="33"/>
      <c r="O495" s="33"/>
      <c r="P495" s="33"/>
      <c r="Q495" s="33"/>
      <c r="R495" s="33"/>
      <c r="S495" s="33"/>
      <c r="T495" s="33"/>
      <c r="U495" s="33"/>
      <c r="V495" s="33"/>
      <c r="W495" s="33"/>
      <c r="X495" s="33"/>
      <c r="Y495" s="33"/>
      <c r="Z495" s="33"/>
      <c r="AA495" s="33"/>
      <c r="AB495" s="33"/>
      <c r="AC495" s="33"/>
      <c r="AD495" s="33"/>
      <c r="AE495" s="33"/>
      <c r="AF495" s="33"/>
      <c r="AG495" s="33"/>
      <c r="AH495" s="33"/>
      <c r="AI495" s="33"/>
      <c r="AJ495" s="33"/>
    </row>
    <row r="496" spans="2:36" ht="15.75">
      <c r="B496" s="33"/>
      <c r="C496" s="33"/>
      <c r="D496" s="33"/>
      <c r="E496" s="33"/>
      <c r="F496" s="33"/>
      <c r="G496" s="33"/>
      <c r="H496" s="33"/>
      <c r="I496" s="33"/>
      <c r="J496" s="33"/>
      <c r="K496" s="33"/>
      <c r="L496" s="33"/>
      <c r="M496" s="33"/>
      <c r="N496" s="33"/>
      <c r="O496" s="33"/>
      <c r="P496" s="33"/>
      <c r="Q496" s="33"/>
      <c r="R496" s="33"/>
      <c r="S496" s="33"/>
      <c r="T496" s="33"/>
      <c r="U496" s="33"/>
      <c r="V496" s="33"/>
      <c r="W496" s="33"/>
      <c r="X496" s="33"/>
      <c r="Y496" s="33"/>
      <c r="Z496" s="33"/>
      <c r="AA496" s="33"/>
      <c r="AB496" s="33"/>
      <c r="AC496" s="33"/>
      <c r="AD496" s="33"/>
      <c r="AE496" s="33"/>
      <c r="AF496" s="33"/>
      <c r="AG496" s="33"/>
      <c r="AH496" s="33"/>
      <c r="AI496" s="33"/>
      <c r="AJ496" s="33"/>
    </row>
    <row r="497" spans="2:36" ht="15.75">
      <c r="B497" s="33"/>
      <c r="C497" s="33"/>
      <c r="D497" s="33"/>
      <c r="E497" s="33"/>
      <c r="F497" s="33"/>
      <c r="G497" s="33"/>
      <c r="H497" s="33"/>
      <c r="I497" s="33"/>
      <c r="J497" s="33"/>
      <c r="K497" s="33"/>
      <c r="L497" s="33"/>
      <c r="M497" s="33"/>
      <c r="N497" s="33"/>
      <c r="O497" s="33"/>
      <c r="P497" s="33"/>
      <c r="Q497" s="33"/>
      <c r="R497" s="33"/>
      <c r="S497" s="33"/>
      <c r="T497" s="33"/>
      <c r="U497" s="33"/>
      <c r="V497" s="33"/>
      <c r="W497" s="33"/>
      <c r="X497" s="33"/>
      <c r="Y497" s="33"/>
      <c r="Z497" s="33"/>
      <c r="AA497" s="33"/>
      <c r="AB497" s="33"/>
      <c r="AC497" s="33"/>
      <c r="AD497" s="33"/>
      <c r="AE497" s="33"/>
      <c r="AF497" s="33"/>
      <c r="AG497" s="33"/>
      <c r="AH497" s="33"/>
      <c r="AI497" s="33"/>
      <c r="AJ497" s="33"/>
    </row>
    <row r="498" spans="2:36" ht="15.75">
      <c r="B498" s="33"/>
      <c r="C498" s="33"/>
      <c r="D498" s="33"/>
      <c r="E498" s="33"/>
      <c r="F498" s="33"/>
      <c r="G498" s="33"/>
      <c r="H498" s="33"/>
      <c r="I498" s="33"/>
      <c r="J498" s="33"/>
      <c r="K498" s="33"/>
      <c r="L498" s="33"/>
      <c r="M498" s="33"/>
      <c r="N498" s="33"/>
      <c r="O498" s="33"/>
      <c r="P498" s="33"/>
      <c r="Q498" s="33"/>
      <c r="R498" s="33"/>
      <c r="S498" s="33"/>
      <c r="T498" s="33"/>
      <c r="U498" s="33"/>
      <c r="V498" s="33"/>
      <c r="W498" s="33"/>
      <c r="X498" s="33"/>
      <c r="Y498" s="33"/>
      <c r="Z498" s="33"/>
      <c r="AA498" s="33"/>
      <c r="AB498" s="33"/>
      <c r="AC498" s="33"/>
      <c r="AD498" s="33"/>
      <c r="AE498" s="33"/>
      <c r="AF498" s="33"/>
      <c r="AG498" s="33"/>
      <c r="AH498" s="33"/>
      <c r="AI498" s="33"/>
      <c r="AJ498" s="33"/>
    </row>
    <row r="499" spans="2:36" ht="15.75">
      <c r="B499" s="33"/>
      <c r="C499" s="33"/>
      <c r="D499" s="33"/>
      <c r="E499" s="33"/>
      <c r="F499" s="33"/>
      <c r="G499" s="33"/>
      <c r="H499" s="33"/>
      <c r="I499" s="33"/>
      <c r="J499" s="33"/>
      <c r="K499" s="33"/>
      <c r="L499" s="33"/>
      <c r="M499" s="33"/>
      <c r="N499" s="33"/>
      <c r="O499" s="33"/>
      <c r="P499" s="33"/>
      <c r="Q499" s="33"/>
      <c r="R499" s="33"/>
      <c r="S499" s="33"/>
      <c r="T499" s="33"/>
      <c r="U499" s="33"/>
      <c r="V499" s="33"/>
      <c r="W499" s="33"/>
      <c r="X499" s="33"/>
      <c r="Y499" s="33"/>
      <c r="Z499" s="33"/>
      <c r="AA499" s="33"/>
      <c r="AB499" s="33"/>
      <c r="AC499" s="33"/>
      <c r="AD499" s="33"/>
      <c r="AE499" s="33"/>
      <c r="AF499" s="33"/>
      <c r="AG499" s="33"/>
      <c r="AH499" s="33"/>
      <c r="AI499" s="33"/>
      <c r="AJ499" s="33"/>
    </row>
    <row r="500" spans="2:36" ht="15.75">
      <c r="B500" s="33"/>
      <c r="C500" s="33"/>
      <c r="D500" s="33"/>
      <c r="E500" s="33"/>
      <c r="F500" s="33"/>
      <c r="G500" s="33"/>
      <c r="H500" s="33"/>
      <c r="I500" s="33"/>
      <c r="J500" s="33"/>
      <c r="K500" s="33"/>
      <c r="L500" s="33"/>
      <c r="M500" s="33"/>
      <c r="N500" s="33"/>
      <c r="O500" s="33"/>
      <c r="P500" s="33"/>
      <c r="Q500" s="33"/>
      <c r="R500" s="33"/>
      <c r="S500" s="33"/>
      <c r="T500" s="33"/>
      <c r="U500" s="33"/>
      <c r="V500" s="33"/>
      <c r="W500" s="33"/>
      <c r="X500" s="33"/>
      <c r="Y500" s="33"/>
      <c r="Z500" s="33"/>
      <c r="AA500" s="33"/>
      <c r="AB500" s="33"/>
      <c r="AC500" s="33"/>
      <c r="AD500" s="33"/>
      <c r="AE500" s="33"/>
      <c r="AF500" s="33"/>
      <c r="AG500" s="33"/>
      <c r="AH500" s="33"/>
      <c r="AI500" s="33"/>
      <c r="AJ500" s="33"/>
    </row>
    <row r="501" spans="2:36" ht="15.75">
      <c r="B501" s="33"/>
      <c r="C501" s="33"/>
      <c r="D501" s="33"/>
      <c r="E501" s="33"/>
      <c r="F501" s="33"/>
      <c r="G501" s="33"/>
      <c r="H501" s="33"/>
      <c r="I501" s="33"/>
      <c r="J501" s="33"/>
      <c r="K501" s="33"/>
      <c r="L501" s="33"/>
      <c r="M501" s="33"/>
      <c r="N501" s="33"/>
      <c r="O501" s="33"/>
      <c r="P501" s="33"/>
      <c r="Q501" s="33"/>
      <c r="R501" s="33"/>
      <c r="S501" s="33"/>
      <c r="T501" s="33"/>
      <c r="U501" s="33"/>
      <c r="V501" s="33"/>
      <c r="W501" s="33"/>
      <c r="X501" s="33"/>
      <c r="Y501" s="33"/>
      <c r="Z501" s="33"/>
      <c r="AA501" s="33"/>
      <c r="AB501" s="33"/>
      <c r="AC501" s="33"/>
      <c r="AD501" s="33"/>
      <c r="AE501" s="33"/>
      <c r="AF501" s="33"/>
      <c r="AG501" s="33"/>
      <c r="AH501" s="33"/>
      <c r="AI501" s="33"/>
      <c r="AJ501" s="33"/>
    </row>
    <row r="502" spans="2:36" ht="15.75">
      <c r="B502" s="33"/>
      <c r="C502" s="33"/>
      <c r="D502" s="33"/>
      <c r="E502" s="33"/>
      <c r="F502" s="33"/>
      <c r="G502" s="33"/>
      <c r="H502" s="33"/>
      <c r="I502" s="33"/>
      <c r="J502" s="33"/>
      <c r="K502" s="33"/>
      <c r="L502" s="33"/>
      <c r="M502" s="33"/>
      <c r="N502" s="33"/>
      <c r="O502" s="33"/>
      <c r="P502" s="33"/>
      <c r="Q502" s="33"/>
      <c r="R502" s="33"/>
      <c r="S502" s="33"/>
      <c r="T502" s="33"/>
      <c r="U502" s="33"/>
      <c r="V502" s="33"/>
      <c r="W502" s="33"/>
      <c r="X502" s="33"/>
      <c r="Y502" s="33"/>
      <c r="Z502" s="33"/>
      <c r="AA502" s="33"/>
      <c r="AB502" s="33"/>
      <c r="AC502" s="33"/>
      <c r="AD502" s="33"/>
      <c r="AE502" s="33"/>
      <c r="AF502" s="33"/>
      <c r="AG502" s="33"/>
      <c r="AH502" s="33"/>
      <c r="AI502" s="33"/>
      <c r="AJ502" s="33"/>
    </row>
    <row r="503" spans="2:36" ht="15.75">
      <c r="B503" s="33"/>
      <c r="C503" s="33"/>
      <c r="D503" s="33"/>
      <c r="E503" s="33"/>
      <c r="F503" s="33"/>
      <c r="G503" s="33"/>
      <c r="H503" s="33"/>
      <c r="I503" s="33"/>
      <c r="J503" s="33"/>
      <c r="K503" s="33"/>
      <c r="L503" s="33"/>
      <c r="M503" s="33"/>
      <c r="N503" s="33"/>
      <c r="O503" s="33"/>
      <c r="P503" s="33"/>
      <c r="Q503" s="33"/>
      <c r="R503" s="33"/>
      <c r="S503" s="33"/>
      <c r="T503" s="33"/>
      <c r="U503" s="33"/>
      <c r="V503" s="33"/>
      <c r="W503" s="33"/>
      <c r="X503" s="33"/>
      <c r="Y503" s="33"/>
      <c r="Z503" s="33"/>
      <c r="AA503" s="33"/>
      <c r="AB503" s="33"/>
      <c r="AC503" s="33"/>
      <c r="AD503" s="33"/>
      <c r="AE503" s="33"/>
      <c r="AF503" s="33"/>
      <c r="AG503" s="33"/>
      <c r="AH503" s="33"/>
      <c r="AI503" s="33"/>
      <c r="AJ503" s="33"/>
    </row>
    <row r="504" spans="2:36" ht="15.75">
      <c r="B504" s="33"/>
      <c r="C504" s="33"/>
      <c r="D504" s="33"/>
      <c r="E504" s="33"/>
      <c r="F504" s="33"/>
      <c r="G504" s="33"/>
      <c r="H504" s="33"/>
      <c r="I504" s="33"/>
      <c r="J504" s="33"/>
      <c r="K504" s="33"/>
      <c r="L504" s="33"/>
      <c r="M504" s="33"/>
      <c r="N504" s="33"/>
      <c r="O504" s="33"/>
      <c r="P504" s="33"/>
      <c r="Q504" s="33"/>
      <c r="R504" s="33"/>
      <c r="S504" s="33"/>
      <c r="T504" s="33"/>
      <c r="U504" s="33"/>
      <c r="V504" s="33"/>
      <c r="W504" s="33"/>
      <c r="X504" s="33"/>
      <c r="Y504" s="33"/>
      <c r="Z504" s="33"/>
      <c r="AA504" s="33"/>
      <c r="AB504" s="33"/>
      <c r="AC504" s="33"/>
      <c r="AD504" s="33"/>
      <c r="AE504" s="33"/>
      <c r="AF504" s="33"/>
      <c r="AG504" s="33"/>
      <c r="AH504" s="33"/>
      <c r="AI504" s="33"/>
      <c r="AJ504" s="33"/>
    </row>
  </sheetData>
  <sheetProtection password="DE47" sheet="1" objects="1" scenarios="1" selectLockedCells="1"/>
  <mergeCells count="4">
    <mergeCell ref="B2:C2"/>
    <mergeCell ref="H35:K35"/>
    <mergeCell ref="H36:K36"/>
    <mergeCell ref="H37:K37"/>
  </mergeCells>
  <hyperlinks>
    <hyperlink ref="H35" r:id="rId1" display="Tijddilatatie"/>
    <hyperlink ref="H36" r:id="rId2" display="Tijdrek"/>
    <hyperlink ref="H37" r:id="rId3" display="Tijdrek en lengtekrimp videoanimatie"/>
    <hyperlink ref="H35:K35" r:id="rId4" display="Tijddilatatie"/>
    <hyperlink ref="H36:K36" r:id="rId5" display="Tijdrek"/>
    <hyperlink ref="H37:K37" r:id="rId6" display="Tijdrek en lengtekrimp videoanimatie"/>
  </hyperlinks>
  <printOptions/>
  <pageMargins left="0.75" right="0.75" top="1" bottom="1" header="0.5" footer="0.5"/>
  <pageSetup horizontalDpi="300" verticalDpi="300" orientation="portrait" paperSize="9" r:id="rId8"/>
  <drawing r:id="rId7"/>
</worksheet>
</file>

<file path=xl/worksheets/sheet7.xml><?xml version="1.0" encoding="utf-8"?>
<worksheet xmlns="http://schemas.openxmlformats.org/spreadsheetml/2006/main" xmlns:r="http://schemas.openxmlformats.org/officeDocument/2006/relationships">
  <sheetPr codeName="Blad7"/>
  <dimension ref="A1:AI1058"/>
  <sheetViews>
    <sheetView showGridLines="0" showRowColHeaders="0" showOutlineSymbols="0" workbookViewId="0" topLeftCell="A1">
      <pane xSplit="15" topLeftCell="IV1" activePane="topRight" state="frozen"/>
      <selection pane="topLeft" activeCell="A1" sqref="A1"/>
      <selection pane="topRight" activeCell="B47" sqref="B47"/>
    </sheetView>
  </sheetViews>
  <sheetFormatPr defaultColWidth="9.140625" defaultRowHeight="12.75"/>
  <cols>
    <col min="1" max="1" width="2.8515625" style="81" customWidth="1"/>
    <col min="2" max="2" width="17.57421875" style="81" bestFit="1" customWidth="1"/>
    <col min="3" max="3" width="12.57421875" style="81" bestFit="1" customWidth="1"/>
    <col min="4" max="4" width="10.7109375" style="81" bestFit="1" customWidth="1"/>
    <col min="5" max="5" width="17.140625" style="81" customWidth="1"/>
    <col min="6" max="6" width="7.7109375" style="81" bestFit="1" customWidth="1"/>
    <col min="7" max="7" width="14.421875" style="81" bestFit="1" customWidth="1"/>
    <col min="8" max="8" width="23.421875" style="81" bestFit="1" customWidth="1"/>
    <col min="9" max="9" width="13.28125" style="81" bestFit="1" customWidth="1"/>
    <col min="10" max="10" width="6.7109375" style="81" bestFit="1" customWidth="1"/>
    <col min="11" max="11" width="19.421875" style="81" customWidth="1"/>
    <col min="12" max="12" width="9.140625" style="81" customWidth="1"/>
    <col min="13" max="13" width="60.00390625" style="81" customWidth="1"/>
    <col min="14" max="14" width="134.28125" style="81" customWidth="1"/>
    <col min="15" max="15" width="134.8515625" style="81" customWidth="1"/>
    <col min="16" max="17" width="9.28125" style="81" bestFit="1" customWidth="1"/>
    <col min="18" max="18" width="9.140625" style="81" customWidth="1"/>
    <col min="19" max="20" width="9.28125" style="81" bestFit="1" customWidth="1"/>
    <col min="21" max="21" width="31.421875" style="81" bestFit="1" customWidth="1"/>
    <col min="22" max="22" width="16.7109375" style="81" bestFit="1" customWidth="1"/>
    <col min="23" max="23" width="14.57421875" style="81" bestFit="1" customWidth="1"/>
    <col min="24" max="24" width="10.00390625" style="81" bestFit="1" customWidth="1"/>
    <col min="25" max="25" width="10.00390625" style="81" customWidth="1"/>
    <col min="26" max="26" width="8.00390625" style="81" customWidth="1"/>
    <col min="27" max="27" width="27.00390625" style="81" bestFit="1" customWidth="1"/>
    <col min="28" max="28" width="16.140625" style="81" bestFit="1" customWidth="1"/>
    <col min="29" max="29" width="15.421875" style="81" bestFit="1" customWidth="1"/>
    <col min="30" max="30" width="6.7109375" style="81" customWidth="1"/>
    <col min="31" max="31" width="12.140625" style="81" customWidth="1"/>
    <col min="32" max="32" width="11.421875" style="81" bestFit="1" customWidth="1"/>
    <col min="33" max="33" width="13.140625" style="81" bestFit="1" customWidth="1"/>
    <col min="34" max="34" width="13.140625" style="81" customWidth="1"/>
    <col min="35" max="35" width="11.140625" style="81" bestFit="1" customWidth="1"/>
    <col min="36" max="36" width="9.421875" style="81" bestFit="1" customWidth="1"/>
    <col min="37" max="16384" width="9.140625" style="81" customWidth="1"/>
  </cols>
  <sheetData>
    <row r="1" spans="2:27" ht="15" customHeight="1">
      <c r="B1" s="82"/>
      <c r="C1" s="83"/>
      <c r="D1" s="83"/>
      <c r="H1" s="84"/>
      <c r="I1" s="85"/>
      <c r="J1" s="85"/>
      <c r="L1" s="86"/>
      <c r="P1" s="87">
        <v>0</v>
      </c>
      <c r="Q1" s="88">
        <v>0</v>
      </c>
      <c r="R1" s="88" t="s">
        <v>98</v>
      </c>
      <c r="S1" s="88">
        <v>0</v>
      </c>
      <c r="T1" s="89">
        <v>0</v>
      </c>
      <c r="U1" s="90">
        <f>MIN($P$1*3600+$Q$1*60+$S$1+$T$1,$AF$56)</f>
        <v>0</v>
      </c>
      <c r="V1" s="81" t="s">
        <v>95</v>
      </c>
      <c r="W1" s="81" t="s">
        <v>155</v>
      </c>
      <c r="Y1" s="92"/>
      <c r="Z1" s="93"/>
      <c r="AA1" s="94"/>
    </row>
    <row r="2" spans="2:27" ht="3.75" customHeight="1">
      <c r="B2" s="84"/>
      <c r="C2" s="83"/>
      <c r="D2" s="83"/>
      <c r="H2" s="84"/>
      <c r="I2" s="85"/>
      <c r="J2" s="85"/>
      <c r="L2" s="86"/>
      <c r="P2" s="95"/>
      <c r="Q2" s="95"/>
      <c r="R2" s="95"/>
      <c r="S2" s="95"/>
      <c r="T2" s="95"/>
      <c r="U2" s="90"/>
      <c r="Z2" s="93"/>
      <c r="AA2" s="94"/>
    </row>
    <row r="3" spans="2:27" ht="21" customHeight="1">
      <c r="B3" s="181" t="s">
        <v>120</v>
      </c>
      <c r="C3" s="241">
        <f>V34*100</f>
        <v>0</v>
      </c>
      <c r="D3" s="181" t="s">
        <v>210</v>
      </c>
      <c r="E3" s="176">
        <v>20</v>
      </c>
      <c r="F3" s="110"/>
      <c r="G3" s="177"/>
      <c r="H3" s="100" t="s">
        <v>99</v>
      </c>
      <c r="I3" s="178"/>
      <c r="J3" s="101"/>
      <c r="K3" s="98"/>
      <c r="L3" s="86"/>
      <c r="U3" s="90">
        <f>$P$1*3600+$Q$1*60+$S$1+$T$1</f>
        <v>0</v>
      </c>
      <c r="V3" s="81" t="s">
        <v>95</v>
      </c>
      <c r="W3" s="81" t="s">
        <v>154</v>
      </c>
      <c r="Z3" s="93"/>
      <c r="AA3" s="94"/>
    </row>
    <row r="4" spans="2:27" ht="3.75" customHeight="1">
      <c r="B4" s="200"/>
      <c r="C4" s="201"/>
      <c r="D4" s="202"/>
      <c r="E4" s="110"/>
      <c r="F4" s="110"/>
      <c r="G4" s="177"/>
      <c r="H4" s="84"/>
      <c r="I4" s="83"/>
      <c r="J4" s="85"/>
      <c r="L4" s="86"/>
      <c r="U4" s="90"/>
      <c r="Z4" s="93"/>
      <c r="AA4" s="94"/>
    </row>
    <row r="5" spans="1:27" ht="21" customHeight="1">
      <c r="A5" s="86"/>
      <c r="B5" s="200"/>
      <c r="C5" s="203">
        <f>V34*V28</f>
        <v>0</v>
      </c>
      <c r="D5" s="181" t="s">
        <v>102</v>
      </c>
      <c r="E5" s="110"/>
      <c r="F5" s="110"/>
      <c r="G5" s="110"/>
      <c r="H5" s="175" t="s">
        <v>147</v>
      </c>
      <c r="I5" s="175" t="str">
        <f>IF(J5=1,"Ja","Nee")</f>
        <v>Ja</v>
      </c>
      <c r="J5" s="226">
        <v>1</v>
      </c>
      <c r="L5" s="86"/>
      <c r="U5" s="90"/>
      <c r="Z5" s="93"/>
      <c r="AA5" s="94"/>
    </row>
    <row r="6" spans="1:27" ht="3.75" customHeight="1">
      <c r="A6" s="86"/>
      <c r="B6" s="200"/>
      <c r="C6" s="204"/>
      <c r="D6" s="202" t="s">
        <v>121</v>
      </c>
      <c r="E6" s="110"/>
      <c r="F6" s="110"/>
      <c r="G6" s="177"/>
      <c r="H6" s="84"/>
      <c r="I6" s="227"/>
      <c r="J6" s="85"/>
      <c r="L6" s="86"/>
      <c r="Z6" s="93"/>
      <c r="AA6" s="94"/>
    </row>
    <row r="7" spans="1:27" ht="21" customHeight="1">
      <c r="A7" s="86"/>
      <c r="B7" s="200"/>
      <c r="C7" s="205">
        <f>C5*3.6</f>
        <v>0</v>
      </c>
      <c r="D7" s="181" t="s">
        <v>121</v>
      </c>
      <c r="E7" s="110"/>
      <c r="F7" s="110"/>
      <c r="G7" s="177"/>
      <c r="H7" s="84" t="s">
        <v>197</v>
      </c>
      <c r="I7" s="175" t="str">
        <f>IF(J7=1,"Ja","Nee")</f>
        <v>Nee</v>
      </c>
      <c r="J7" s="226">
        <v>0</v>
      </c>
      <c r="L7" s="86"/>
      <c r="Z7" s="93"/>
      <c r="AA7" s="94"/>
    </row>
    <row r="8" spans="2:27" ht="3.75" customHeight="1" thickBot="1">
      <c r="B8" s="96"/>
      <c r="C8" s="96"/>
      <c r="D8" s="96"/>
      <c r="H8" s="84"/>
      <c r="I8" s="85"/>
      <c r="J8" s="85"/>
      <c r="L8" s="86"/>
      <c r="Z8" s="93"/>
      <c r="AA8" s="94"/>
    </row>
    <row r="9" spans="2:27" ht="18.75" customHeight="1" thickBot="1" thickTop="1">
      <c r="B9" s="240" t="s">
        <v>196</v>
      </c>
      <c r="C9" s="179">
        <f>U1</f>
        <v>0</v>
      </c>
      <c r="D9" s="180" t="s">
        <v>103</v>
      </c>
      <c r="H9" s="181" t="s">
        <v>195</v>
      </c>
      <c r="I9" s="183">
        <f>IF(AB30=0,0,U1*AB30)</f>
        <v>0</v>
      </c>
      <c r="J9" s="182" t="s">
        <v>103</v>
      </c>
      <c r="L9" s="86"/>
      <c r="U9" s="102"/>
      <c r="V9" s="104" t="s">
        <v>163</v>
      </c>
      <c r="Z9" s="93"/>
      <c r="AA9" s="94"/>
    </row>
    <row r="10" spans="8:27" ht="3.75" customHeight="1" thickTop="1">
      <c r="H10" s="98"/>
      <c r="I10" s="99"/>
      <c r="J10" s="86"/>
      <c r="K10" s="86"/>
      <c r="L10" s="86"/>
      <c r="U10" s="105"/>
      <c r="V10" s="121"/>
      <c r="Z10" s="93"/>
      <c r="AA10" s="94"/>
    </row>
    <row r="11" spans="2:27" ht="23.25" customHeight="1">
      <c r="B11" s="222" t="str">
        <f>IF(C3&lt;100,"Vanaf het perron gezien loopt de klok in de trein","Vanaf het perron gezien staat de klok in de trein")</f>
        <v>Vanaf het perron gezien loopt de klok in de trein</v>
      </c>
      <c r="F11" s="236">
        <f>IF(C3=100,"stil.",1/AB30)</f>
        <v>1</v>
      </c>
      <c r="G11" s="222" t="str">
        <f>IF(C3=100,"","keer langzamer")</f>
        <v>keer langzamer</v>
      </c>
      <c r="L11" s="117"/>
      <c r="U11" s="206">
        <v>1</v>
      </c>
      <c r="V11" s="207">
        <v>0</v>
      </c>
      <c r="Z11" s="93"/>
      <c r="AA11" s="94"/>
    </row>
    <row r="12" spans="2:27" ht="23.25" customHeight="1">
      <c r="B12" s="227" t="s">
        <v>183</v>
      </c>
      <c r="G12" s="223"/>
      <c r="H12" s="222"/>
      <c r="L12" s="117"/>
      <c r="U12" s="206"/>
      <c r="V12" s="207"/>
      <c r="Z12" s="93"/>
      <c r="AA12" s="94"/>
    </row>
    <row r="13" spans="2:27" ht="15" customHeight="1">
      <c r="B13" s="86"/>
      <c r="C13" s="86"/>
      <c r="D13" s="86"/>
      <c r="K13" s="93"/>
      <c r="U13" s="206">
        <v>2</v>
      </c>
      <c r="V13" s="207">
        <v>0.1</v>
      </c>
      <c r="Z13" s="93"/>
      <c r="AA13" s="94"/>
    </row>
    <row r="14" spans="9:27" ht="15.75">
      <c r="I14" s="97"/>
      <c r="K14" s="93"/>
      <c r="U14" s="206">
        <v>3</v>
      </c>
      <c r="V14" s="207">
        <v>0.2</v>
      </c>
      <c r="W14" s="86"/>
      <c r="X14" s="86"/>
      <c r="Y14" s="86"/>
      <c r="AA14" s="94"/>
    </row>
    <row r="15" spans="21:27" ht="15.75">
      <c r="U15" s="206">
        <v>4</v>
      </c>
      <c r="V15" s="207">
        <v>0.3</v>
      </c>
      <c r="W15" s="106"/>
      <c r="X15" s="106"/>
      <c r="Y15" s="148"/>
      <c r="AA15" s="94"/>
    </row>
    <row r="16" spans="21:27" ht="15.75">
      <c r="U16" s="206">
        <v>5</v>
      </c>
      <c r="V16" s="207">
        <v>0.4</v>
      </c>
      <c r="W16" s="106"/>
      <c r="X16" s="106"/>
      <c r="Y16" s="148"/>
      <c r="AA16" s="94"/>
    </row>
    <row r="17" spans="21:28" ht="15.75">
      <c r="U17" s="206">
        <v>6</v>
      </c>
      <c r="V17" s="207">
        <v>0.5</v>
      </c>
      <c r="W17" s="106"/>
      <c r="X17" s="106"/>
      <c r="Y17" s="148"/>
      <c r="AA17" s="94"/>
      <c r="AB17" s="91"/>
    </row>
    <row r="18" spans="21:27" ht="15.75">
      <c r="U18" s="206">
        <v>7</v>
      </c>
      <c r="V18" s="207">
        <v>0.6</v>
      </c>
      <c r="W18" s="106"/>
      <c r="X18" s="106"/>
      <c r="Y18" s="148"/>
      <c r="AA18" s="94"/>
    </row>
    <row r="19" spans="21:27" ht="15.75">
      <c r="U19" s="206">
        <v>8</v>
      </c>
      <c r="V19" s="207">
        <v>0.7</v>
      </c>
      <c r="W19" s="106"/>
      <c r="X19" s="106"/>
      <c r="Y19" s="148"/>
      <c r="AA19" s="94"/>
    </row>
    <row r="20" spans="21:27" ht="15.75">
      <c r="U20" s="206">
        <v>9</v>
      </c>
      <c r="V20" s="207">
        <v>0.8</v>
      </c>
      <c r="W20" s="106"/>
      <c r="X20" s="106"/>
      <c r="Y20" s="148"/>
      <c r="AA20" s="94"/>
    </row>
    <row r="21" spans="21:27" ht="15.75">
      <c r="U21" s="206">
        <v>10</v>
      </c>
      <c r="V21" s="207">
        <v>0.9</v>
      </c>
      <c r="W21" s="106"/>
      <c r="X21" s="106"/>
      <c r="Y21" s="148"/>
      <c r="AA21" s="94"/>
    </row>
    <row r="22" spans="21:27" ht="15.75">
      <c r="U22" s="206">
        <v>11</v>
      </c>
      <c r="V22" s="207">
        <v>0.95</v>
      </c>
      <c r="W22" s="106"/>
      <c r="X22" s="106"/>
      <c r="Y22" s="148"/>
      <c r="AA22" s="97"/>
    </row>
    <row r="23" spans="21:27" ht="15.75">
      <c r="U23" s="206">
        <v>12</v>
      </c>
      <c r="V23" s="207">
        <v>0.99</v>
      </c>
      <c r="W23" s="106"/>
      <c r="X23" s="106"/>
      <c r="Y23" s="148"/>
      <c r="AA23" s="97"/>
    </row>
    <row r="24" spans="13:27" ht="15.75">
      <c r="M24" s="153"/>
      <c r="U24" s="206">
        <v>13</v>
      </c>
      <c r="V24" s="207">
        <v>0.999</v>
      </c>
      <c r="W24" s="106"/>
      <c r="X24" s="106"/>
      <c r="Y24" s="148"/>
      <c r="AA24" s="97"/>
    </row>
    <row r="25" spans="13:27" ht="15.75">
      <c r="M25" s="152"/>
      <c r="U25" s="206">
        <v>14</v>
      </c>
      <c r="V25" s="207">
        <v>1</v>
      </c>
      <c r="W25" s="106"/>
      <c r="X25" s="106"/>
      <c r="Y25" s="148"/>
      <c r="AA25" s="97"/>
    </row>
    <row r="26" spans="13:29" ht="15.75">
      <c r="M26" s="152"/>
      <c r="U26" s="225">
        <v>1</v>
      </c>
      <c r="V26" s="209">
        <f>VLOOKUP(U26,U11:V25,2,FALSE)</f>
        <v>0</v>
      </c>
      <c r="W26" s="149"/>
      <c r="X26" s="118"/>
      <c r="Y26" s="119"/>
      <c r="AA26" s="237" t="s">
        <v>198</v>
      </c>
      <c r="AB26" s="238" t="str">
        <f>I7</f>
        <v>Nee</v>
      </c>
      <c r="AC26" s="238">
        <f>J7</f>
        <v>0</v>
      </c>
    </row>
    <row r="27" spans="2:31" ht="18.75">
      <c r="B27" s="224" t="s">
        <v>199</v>
      </c>
      <c r="E27" s="90"/>
      <c r="M27" s="152"/>
      <c r="U27" s="126"/>
      <c r="V27" s="127"/>
      <c r="W27" s="124"/>
      <c r="X27" s="124"/>
      <c r="Y27" s="125"/>
      <c r="Z27" s="110"/>
      <c r="AA27" s="122"/>
      <c r="AB27" s="123"/>
      <c r="AC27" s="124"/>
      <c r="AD27" s="124"/>
      <c r="AE27" s="125"/>
    </row>
    <row r="28" spans="2:31" ht="18.75">
      <c r="B28" s="224" t="s">
        <v>200</v>
      </c>
      <c r="U28" s="126" t="s">
        <v>101</v>
      </c>
      <c r="V28" s="135">
        <v>300000000</v>
      </c>
      <c r="W28" s="127" t="s">
        <v>102</v>
      </c>
      <c r="X28" s="128"/>
      <c r="Y28" s="129"/>
      <c r="Z28" s="110"/>
      <c r="AA28" s="126"/>
      <c r="AB28" s="127"/>
      <c r="AC28" s="128"/>
      <c r="AD28" s="128"/>
      <c r="AE28" s="129"/>
    </row>
    <row r="29" spans="2:31" ht="18.75">
      <c r="B29" s="222" t="s">
        <v>201</v>
      </c>
      <c r="U29" s="126"/>
      <c r="V29" s="143">
        <f>V28*0.000000001</f>
        <v>0.30000000000000004</v>
      </c>
      <c r="W29" s="127" t="s">
        <v>161</v>
      </c>
      <c r="X29" s="128"/>
      <c r="Y29" s="129"/>
      <c r="Z29" s="110"/>
      <c r="AA29" s="126" t="s">
        <v>127</v>
      </c>
      <c r="AB29" s="134">
        <f>V34</f>
        <v>0</v>
      </c>
      <c r="AC29" s="127"/>
      <c r="AD29" s="128"/>
      <c r="AE29" s="129"/>
    </row>
    <row r="30" spans="21:31" ht="15.75">
      <c r="U30" s="105" t="s">
        <v>145</v>
      </c>
      <c r="V30" s="166">
        <f>V40/V29</f>
        <v>0.9999999999999998</v>
      </c>
      <c r="W30" s="86" t="s">
        <v>103</v>
      </c>
      <c r="X30" s="128"/>
      <c r="Y30" s="129"/>
      <c r="Z30" s="110"/>
      <c r="AA30" s="126" t="s">
        <v>124</v>
      </c>
      <c r="AB30" s="130">
        <f>SQRT(1-AB29^2)</f>
        <v>1</v>
      </c>
      <c r="AC30" s="127"/>
      <c r="AD30" s="128"/>
      <c r="AE30" s="129"/>
    </row>
    <row r="31" spans="2:31" ht="20.25">
      <c r="B31" s="221" t="s">
        <v>202</v>
      </c>
      <c r="U31" s="126" t="s">
        <v>105</v>
      </c>
      <c r="V31" s="130">
        <f>V30</f>
        <v>0.9999999999999998</v>
      </c>
      <c r="W31" s="127" t="s">
        <v>103</v>
      </c>
      <c r="X31" s="128"/>
      <c r="Y31" s="129"/>
      <c r="Z31" s="110"/>
      <c r="AA31" s="126" t="s">
        <v>126</v>
      </c>
      <c r="AB31" s="130">
        <f>IF(AB29=1,0,V31/AB30)</f>
        <v>0.9999999999999998</v>
      </c>
      <c r="AC31" s="127" t="s">
        <v>103</v>
      </c>
      <c r="AD31" s="128"/>
      <c r="AE31" s="129"/>
    </row>
    <row r="32" spans="2:31" ht="18.75">
      <c r="B32" s="222" t="s">
        <v>203</v>
      </c>
      <c r="U32" s="126"/>
      <c r="V32" s="130"/>
      <c r="W32" s="127"/>
      <c r="X32" s="128"/>
      <c r="Y32" s="129"/>
      <c r="Z32" s="110"/>
      <c r="AA32" s="126"/>
      <c r="AB32" s="130"/>
      <c r="AC32" s="127"/>
      <c r="AD32" s="128"/>
      <c r="AE32" s="129"/>
    </row>
    <row r="33" spans="2:31" ht="18.75">
      <c r="B33" s="222" t="s">
        <v>204</v>
      </c>
      <c r="U33" s="136"/>
      <c r="V33" s="131"/>
      <c r="W33" s="132"/>
      <c r="X33" s="167"/>
      <c r="Y33" s="133"/>
      <c r="Z33" s="110"/>
      <c r="AA33" s="126"/>
      <c r="AB33" s="130"/>
      <c r="AC33" s="127"/>
      <c r="AD33" s="128"/>
      <c r="AE33" s="129"/>
    </row>
    <row r="34" spans="2:31" ht="18.75">
      <c r="B34" s="222" t="s">
        <v>205</v>
      </c>
      <c r="U34" s="122" t="s">
        <v>104</v>
      </c>
      <c r="V34" s="150">
        <f>V26</f>
        <v>0</v>
      </c>
      <c r="W34" s="123" t="s">
        <v>122</v>
      </c>
      <c r="X34" s="124"/>
      <c r="Y34" s="125">
        <v>14</v>
      </c>
      <c r="Z34" s="98"/>
      <c r="AA34" s="122" t="s">
        <v>128</v>
      </c>
      <c r="AB34" s="150">
        <f>IF(AB29=0,0,IF(AB29=1,V29,$V$36))</f>
        <v>0</v>
      </c>
      <c r="AC34" s="123"/>
      <c r="AD34" s="124"/>
      <c r="AE34" s="125"/>
    </row>
    <row r="35" spans="21:31" ht="15.75">
      <c r="U35" s="126"/>
      <c r="V35" s="130"/>
      <c r="W35" s="86"/>
      <c r="X35" s="86"/>
      <c r="Y35" s="121"/>
      <c r="Z35" s="98"/>
      <c r="AA35" s="126" t="s">
        <v>129</v>
      </c>
      <c r="AB35" s="130">
        <f>IF(AB29=0,V29,IF(AB29=1,0,V29*AB30))</f>
        <v>0.30000000000000004</v>
      </c>
      <c r="AC35" s="86"/>
      <c r="AD35" s="86"/>
      <c r="AE35" s="121"/>
    </row>
    <row r="36" spans="2:31" ht="18.75">
      <c r="B36" s="221" t="s">
        <v>206</v>
      </c>
      <c r="U36" s="126" t="s">
        <v>115</v>
      </c>
      <c r="V36" s="169">
        <f>V34*V29</f>
        <v>0</v>
      </c>
      <c r="W36" s="127" t="s">
        <v>161</v>
      </c>
      <c r="X36" s="128"/>
      <c r="Y36" s="129"/>
      <c r="Z36" s="98"/>
      <c r="AA36" s="126"/>
      <c r="AB36" s="130"/>
      <c r="AC36" s="127"/>
      <c r="AD36" s="128"/>
      <c r="AE36" s="129"/>
    </row>
    <row r="37" spans="2:31" ht="21.75">
      <c r="B37" s="221" t="s">
        <v>213</v>
      </c>
      <c r="U37" s="126" t="s">
        <v>106</v>
      </c>
      <c r="V37" s="142">
        <v>1</v>
      </c>
      <c r="W37" s="127"/>
      <c r="X37" s="128"/>
      <c r="Y37" s="129"/>
      <c r="Z37" s="98"/>
      <c r="AA37" s="126"/>
      <c r="AB37" s="142"/>
      <c r="AC37" s="127"/>
      <c r="AD37" s="128"/>
      <c r="AE37" s="129"/>
    </row>
    <row r="38" spans="2:31" ht="18.75">
      <c r="B38" s="221" t="s">
        <v>207</v>
      </c>
      <c r="U38" s="126"/>
      <c r="V38" s="142"/>
      <c r="W38" s="127"/>
      <c r="X38" s="128"/>
      <c r="Y38" s="129"/>
      <c r="Z38" s="98"/>
      <c r="AA38" s="126"/>
      <c r="AB38" s="142"/>
      <c r="AC38" s="127"/>
      <c r="AD38" s="128"/>
      <c r="AE38" s="129"/>
    </row>
    <row r="39" spans="2:31" ht="18.75">
      <c r="B39" s="221" t="s">
        <v>208</v>
      </c>
      <c r="J39" s="111"/>
      <c r="U39" s="136" t="s">
        <v>107</v>
      </c>
      <c r="V39" s="131">
        <v>10</v>
      </c>
      <c r="W39" s="132"/>
      <c r="X39" s="151"/>
      <c r="Y39" s="133"/>
      <c r="Z39" s="110"/>
      <c r="AA39" s="136"/>
      <c r="AB39" s="131"/>
      <c r="AC39" s="132"/>
      <c r="AD39" s="151"/>
      <c r="AE39" s="133"/>
    </row>
    <row r="40" spans="2:31" ht="18.75">
      <c r="B40" s="221" t="s">
        <v>209</v>
      </c>
      <c r="J40" s="111"/>
      <c r="U40" s="126" t="s">
        <v>116</v>
      </c>
      <c r="V40" s="130">
        <v>0.3</v>
      </c>
      <c r="W40" s="127" t="s">
        <v>100</v>
      </c>
      <c r="X40" s="137"/>
      <c r="Y40" s="129"/>
      <c r="Z40" s="110"/>
      <c r="AA40" s="126"/>
      <c r="AB40" s="130"/>
      <c r="AC40" s="127"/>
      <c r="AD40" s="137"/>
      <c r="AE40" s="129"/>
    </row>
    <row r="41" spans="2:31" ht="18.75">
      <c r="B41" s="221"/>
      <c r="J41" s="112"/>
      <c r="U41" s="126" t="s">
        <v>110</v>
      </c>
      <c r="V41" s="128"/>
      <c r="W41" s="128"/>
      <c r="X41" s="128"/>
      <c r="Y41" s="129"/>
      <c r="Z41" s="109"/>
      <c r="AA41" s="122" t="s">
        <v>112</v>
      </c>
      <c r="AB41" s="124"/>
      <c r="AC41" s="124"/>
      <c r="AD41" s="124"/>
      <c r="AE41" s="125"/>
    </row>
    <row r="42" spans="2:31" ht="18.75">
      <c r="B42" s="221" t="s">
        <v>214</v>
      </c>
      <c r="U42" s="126" t="s">
        <v>108</v>
      </c>
      <c r="V42" s="138">
        <f>1</f>
        <v>1</v>
      </c>
      <c r="W42" s="127"/>
      <c r="X42" s="128"/>
      <c r="Y42" s="129"/>
      <c r="Z42" s="113"/>
      <c r="AA42" s="126" t="s">
        <v>108</v>
      </c>
      <c r="AB42" s="138">
        <f>IF($AC$26=0,1,V42*AB30)</f>
        <v>1</v>
      </c>
      <c r="AC42" s="127"/>
      <c r="AD42" s="128"/>
      <c r="AE42" s="129"/>
    </row>
    <row r="43" spans="2:31" ht="18.75">
      <c r="B43" s="242" t="s">
        <v>211</v>
      </c>
      <c r="U43" s="139" t="s">
        <v>109</v>
      </c>
      <c r="V43" s="138">
        <v>0</v>
      </c>
      <c r="W43" s="130"/>
      <c r="X43" s="128"/>
      <c r="Y43" s="129"/>
      <c r="Z43" s="109"/>
      <c r="AA43" s="139" t="s">
        <v>109</v>
      </c>
      <c r="AB43" s="138">
        <f>2</f>
        <v>2</v>
      </c>
      <c r="AC43" s="130"/>
      <c r="AD43" s="128"/>
      <c r="AE43" s="129"/>
    </row>
    <row r="44" spans="2:31" ht="18.75">
      <c r="B44" s="242" t="s">
        <v>212</v>
      </c>
      <c r="U44" s="140"/>
      <c r="V44" s="143" t="s">
        <v>96</v>
      </c>
      <c r="W44" s="127" t="s">
        <v>97</v>
      </c>
      <c r="X44" s="128"/>
      <c r="Y44" s="129"/>
      <c r="Z44" s="115"/>
      <c r="AA44" s="140"/>
      <c r="AB44" s="143" t="s">
        <v>96</v>
      </c>
      <c r="AC44" s="127" t="s">
        <v>97</v>
      </c>
      <c r="AD44" s="128"/>
      <c r="AE44" s="129"/>
    </row>
    <row r="45" spans="2:31" ht="18.75">
      <c r="B45" s="221" t="s">
        <v>215</v>
      </c>
      <c r="U45" s="126"/>
      <c r="V45" s="130">
        <f>$V$43</f>
        <v>0</v>
      </c>
      <c r="W45" s="138">
        <v>0</v>
      </c>
      <c r="X45" s="137"/>
      <c r="Y45" s="144"/>
      <c r="Z45" s="115"/>
      <c r="AA45" s="126"/>
      <c r="AB45" s="130">
        <f>AB43+V36*U1</f>
        <v>2</v>
      </c>
      <c r="AC45" s="138">
        <v>0</v>
      </c>
      <c r="AD45" s="137"/>
      <c r="AE45" s="144"/>
    </row>
    <row r="46" spans="21:31" ht="15.75">
      <c r="U46" s="126"/>
      <c r="V46" s="130">
        <f>$V$45+$V$42</f>
        <v>1</v>
      </c>
      <c r="W46" s="138">
        <v>0</v>
      </c>
      <c r="X46" s="137"/>
      <c r="Y46" s="144"/>
      <c r="Z46" s="109"/>
      <c r="AA46" s="126"/>
      <c r="AB46" s="130">
        <f>$AB$45+$AB$42</f>
        <v>3</v>
      </c>
      <c r="AC46" s="138">
        <v>0</v>
      </c>
      <c r="AD46" s="137"/>
      <c r="AE46" s="144"/>
    </row>
    <row r="47" spans="21:31" ht="15.75">
      <c r="U47" s="140" t="s">
        <v>111</v>
      </c>
      <c r="V47" s="130" t="s">
        <v>96</v>
      </c>
      <c r="W47" s="127" t="s">
        <v>97</v>
      </c>
      <c r="X47" s="128"/>
      <c r="Y47" s="129"/>
      <c r="Z47" s="116"/>
      <c r="AA47" s="140" t="s">
        <v>113</v>
      </c>
      <c r="AB47" s="130" t="s">
        <v>96</v>
      </c>
      <c r="AC47" s="127" t="s">
        <v>97</v>
      </c>
      <c r="AD47" s="128"/>
      <c r="AE47" s="129"/>
    </row>
    <row r="48" spans="21:35" ht="15.75">
      <c r="U48" s="140"/>
      <c r="V48" s="130">
        <f>V45</f>
        <v>0</v>
      </c>
      <c r="W48" s="138">
        <f>$V$40</f>
        <v>0.3</v>
      </c>
      <c r="X48" s="130"/>
      <c r="Y48" s="145"/>
      <c r="Z48" s="116"/>
      <c r="AA48" s="140"/>
      <c r="AB48" s="130">
        <f>AB45</f>
        <v>2</v>
      </c>
      <c r="AC48" s="138">
        <f>$V$40</f>
        <v>0.3</v>
      </c>
      <c r="AD48" s="130"/>
      <c r="AE48" s="145"/>
      <c r="AI48" s="81" t="s">
        <v>162</v>
      </c>
    </row>
    <row r="49" spans="21:31" ht="15.75">
      <c r="U49" s="146"/>
      <c r="V49" s="131">
        <f>V46</f>
        <v>1</v>
      </c>
      <c r="W49" s="138">
        <f>$V$40</f>
        <v>0.3</v>
      </c>
      <c r="X49" s="131"/>
      <c r="Y49" s="147"/>
      <c r="Z49" s="116"/>
      <c r="AA49" s="141"/>
      <c r="AB49" s="130">
        <f>AB46</f>
        <v>3</v>
      </c>
      <c r="AC49" s="138">
        <f>$V$40</f>
        <v>0.3</v>
      </c>
      <c r="AD49" s="130"/>
      <c r="AE49" s="154"/>
    </row>
    <row r="50" spans="21:31" ht="15.75">
      <c r="U50" s="199" t="s">
        <v>114</v>
      </c>
      <c r="V50" s="150"/>
      <c r="W50" s="150"/>
      <c r="X50" s="150"/>
      <c r="Y50" s="155"/>
      <c r="Z50" s="114"/>
      <c r="AA50" s="192" t="s">
        <v>119</v>
      </c>
      <c r="AB50" s="150"/>
      <c r="AC50" s="150"/>
      <c r="AD50" s="150"/>
      <c r="AE50" s="155"/>
    </row>
    <row r="51" spans="21:31" ht="19.5">
      <c r="U51" s="141" t="s">
        <v>125</v>
      </c>
      <c r="V51" s="130">
        <f>U3/V31</f>
        <v>0</v>
      </c>
      <c r="W51" s="168" t="s">
        <v>123</v>
      </c>
      <c r="X51" s="169"/>
      <c r="Y51" s="170">
        <f>U3</f>
        <v>0</v>
      </c>
      <c r="Z51" s="114"/>
      <c r="AA51" s="193" t="s">
        <v>160</v>
      </c>
      <c r="AB51" s="194">
        <f>IF(AB29=1,0,U1/AB31)</f>
        <v>0</v>
      </c>
      <c r="AC51" s="195"/>
      <c r="AD51" s="130"/>
      <c r="AE51" s="154"/>
    </row>
    <row r="52" spans="21:31" ht="15.75">
      <c r="U52" s="126" t="s">
        <v>117</v>
      </c>
      <c r="V52" s="130">
        <f>ROUNDDOWN(V51,0)</f>
        <v>0</v>
      </c>
      <c r="W52" s="128"/>
      <c r="X52" s="128"/>
      <c r="Y52" s="129"/>
      <c r="Z52" s="114"/>
      <c r="AA52" s="196" t="s">
        <v>117</v>
      </c>
      <c r="AB52" s="194">
        <f>ROUNDDOWN(AB51,0)</f>
        <v>0</v>
      </c>
      <c r="AC52" s="195"/>
      <c r="AD52" s="128"/>
      <c r="AE52" s="129"/>
    </row>
    <row r="53" spans="2:31" ht="15.75">
      <c r="B53" s="253"/>
      <c r="C53" s="254"/>
      <c r="U53" s="126" t="s">
        <v>118</v>
      </c>
      <c r="V53" s="130">
        <f>(V51-V52)*V31</f>
        <v>0</v>
      </c>
      <c r="W53" s="128" t="s">
        <v>103</v>
      </c>
      <c r="X53" s="128"/>
      <c r="Y53" s="129"/>
      <c r="Z53" s="114"/>
      <c r="AA53" s="196" t="s">
        <v>118</v>
      </c>
      <c r="AB53" s="194">
        <f>IF(AB29=1,0,(AB51-AB52)*AB31)</f>
        <v>0</v>
      </c>
      <c r="AC53" s="195" t="s">
        <v>103</v>
      </c>
      <c r="AD53" s="128"/>
      <c r="AE53" s="129"/>
    </row>
    <row r="54" spans="21:31" ht="15.75">
      <c r="U54" s="141"/>
      <c r="V54" s="130" t="s">
        <v>96</v>
      </c>
      <c r="W54" s="130" t="s">
        <v>97</v>
      </c>
      <c r="X54" s="130"/>
      <c r="Y54" s="154"/>
      <c r="AA54" s="193"/>
      <c r="AB54" s="194" t="s">
        <v>96</v>
      </c>
      <c r="AC54" s="194" t="s">
        <v>97</v>
      </c>
      <c r="AD54" s="130"/>
      <c r="AE54" s="154"/>
    </row>
    <row r="55" spans="21:31" ht="15.75">
      <c r="U55" s="141"/>
      <c r="V55" s="130">
        <f>AVERAGE(V48:V49)</f>
        <v>0.5</v>
      </c>
      <c r="W55" s="130">
        <f>IF(ROUNDDOWN(($V$52)/2,0)*2=$V$52,$V$40-$V$29*$V$53,0+$V$29*$V$53)</f>
        <v>0.3</v>
      </c>
      <c r="X55" s="130"/>
      <c r="Y55" s="154"/>
      <c r="AA55" s="197"/>
      <c r="AB55" s="198">
        <f>AB43+AB42/2+AB34*U1</f>
        <v>2.5</v>
      </c>
      <c r="AC55" s="198">
        <f>IF(AB29=1,V40,IF(ROUNDDOWN(($AB$52)/2,0)*2=$AB$52,$V$40-$AB$35*$AB$53,0+$AB$35*$AB$53))</f>
        <v>0.3</v>
      </c>
      <c r="AD55" s="131"/>
      <c r="AE55" s="147"/>
    </row>
    <row r="56" spans="21:34" ht="15.75">
      <c r="U56" s="214" t="s">
        <v>134</v>
      </c>
      <c r="V56" s="120" t="s">
        <v>96</v>
      </c>
      <c r="W56" s="120" t="s">
        <v>97</v>
      </c>
      <c r="X56" s="103" t="s">
        <v>176</v>
      </c>
      <c r="Y56" s="104">
        <v>0.01</v>
      </c>
      <c r="AA56" s="163" t="s">
        <v>139</v>
      </c>
      <c r="AB56" s="162" t="s">
        <v>142</v>
      </c>
      <c r="AC56" s="184">
        <f>IF(AB29=1,1,AB31)</f>
        <v>0.9999999999999998</v>
      </c>
      <c r="AD56" s="162"/>
      <c r="AE56" s="163" t="s">
        <v>146</v>
      </c>
      <c r="AF56" s="191">
        <f>IF(AB34=0,999,17/AB34)</f>
        <v>999</v>
      </c>
      <c r="AG56" s="189" t="s">
        <v>158</v>
      </c>
      <c r="AH56" s="190">
        <f>U3</f>
        <v>0</v>
      </c>
    </row>
    <row r="57" spans="21:35" ht="19.5">
      <c r="U57" s="105"/>
      <c r="V57" s="106">
        <v>1</v>
      </c>
      <c r="W57" s="174">
        <v>-0.15</v>
      </c>
      <c r="X57" s="86"/>
      <c r="Y57" s="121"/>
      <c r="AA57" s="165" t="s">
        <v>140</v>
      </c>
      <c r="AB57" s="164" t="s">
        <v>141</v>
      </c>
      <c r="AC57" s="81" t="s">
        <v>143</v>
      </c>
      <c r="AE57" s="164" t="s">
        <v>144</v>
      </c>
      <c r="AF57" s="164" t="s">
        <v>96</v>
      </c>
      <c r="AG57" s="164" t="s">
        <v>97</v>
      </c>
      <c r="AH57" s="164" t="s">
        <v>157</v>
      </c>
      <c r="AI57" s="162" t="s">
        <v>156</v>
      </c>
    </row>
    <row r="58" spans="21:35" ht="15.75">
      <c r="U58" s="105"/>
      <c r="V58" s="106">
        <v>30</v>
      </c>
      <c r="W58" s="158">
        <f>W57</f>
        <v>-0.15</v>
      </c>
      <c r="X58" s="86"/>
      <c r="Y58" s="121"/>
      <c r="AA58" s="187">
        <v>0</v>
      </c>
      <c r="AB58" s="185">
        <f>AA58*AC$56</f>
        <v>0</v>
      </c>
      <c r="AC58" s="188">
        <f>AA58-TRUNC(AA58)</f>
        <v>0</v>
      </c>
      <c r="AD58" s="186"/>
      <c r="AE58" s="153">
        <f>AC58*$AB$31</f>
        <v>0</v>
      </c>
      <c r="AF58" s="153">
        <f>$AB$43+$AB$42/2+$AB$34*AB58</f>
        <v>2.5</v>
      </c>
      <c r="AG58" s="169">
        <f>IF($AB$29=1,$V$40,$V$40)</f>
        <v>0.3</v>
      </c>
      <c r="AH58" s="220">
        <f>IF($J$5=0,$AB$43+$AB$42/2,IF($U$1&lt;=AB58,$AB$55,AF58))</f>
        <v>2.5</v>
      </c>
      <c r="AI58" s="220">
        <f>IF($J$5=0,$V$40,IF($U$1&lt;=AB58,$AC$55,AG58))</f>
        <v>0.3</v>
      </c>
    </row>
    <row r="59" spans="21:35" ht="15.75">
      <c r="U59" s="105"/>
      <c r="V59" s="106">
        <v>30</v>
      </c>
      <c r="W59" s="174">
        <f>W58-Y56</f>
        <v>-0.16</v>
      </c>
      <c r="X59" s="106"/>
      <c r="Y59" s="121"/>
      <c r="AA59" s="187">
        <v>0.99999</v>
      </c>
      <c r="AB59" s="185">
        <f>AA59*AC$56</f>
        <v>0.9999899999999998</v>
      </c>
      <c r="AC59" s="188">
        <f>AA59-TRUNC(AA59)</f>
        <v>0.99999</v>
      </c>
      <c r="AD59" s="186"/>
      <c r="AE59" s="153">
        <f aca="true" t="shared" si="0" ref="AE59:AE78">AC59*$AB$31</f>
        <v>0.9999899999999998</v>
      </c>
      <c r="AF59" s="153">
        <f>$AB$43+$AB$42/2+$AB$34*AB59</f>
        <v>2.5</v>
      </c>
      <c r="AG59" s="169">
        <f>IF($AB$29=1,$V$40,0)</f>
        <v>0</v>
      </c>
      <c r="AH59" s="220">
        <f aca="true" t="shared" si="1" ref="AH59:AH66">IF($J$5=0,$AB$43+$AB$42/2,IF($U$1&lt;=AB59,$AB$55,AF59))</f>
        <v>2.5</v>
      </c>
      <c r="AI59" s="220">
        <f aca="true" t="shared" si="2" ref="AI59:AI122">IF($J$5=0,$V$40,IF($U$1&lt;=AB59,$AC$55,AG59))</f>
        <v>0.3</v>
      </c>
    </row>
    <row r="60" spans="21:35" ht="15.75">
      <c r="U60" s="105"/>
      <c r="V60" s="106">
        <f>V57</f>
        <v>1</v>
      </c>
      <c r="W60" s="158">
        <f>W59</f>
        <v>-0.16</v>
      </c>
      <c r="X60" s="106"/>
      <c r="Y60" s="121"/>
      <c r="AA60" s="187">
        <f>AA58+1</f>
        <v>1</v>
      </c>
      <c r="AB60" s="185">
        <f aca="true" t="shared" si="3" ref="AB60:AB123">AA60*AC$56</f>
        <v>0.9999999999999998</v>
      </c>
      <c r="AC60" s="188">
        <f>AA60-TRUNC(AA60)</f>
        <v>0</v>
      </c>
      <c r="AD60" s="186"/>
      <c r="AE60" s="153">
        <f t="shared" si="0"/>
        <v>0</v>
      </c>
      <c r="AF60" s="153">
        <f aca="true" t="shared" si="4" ref="AF60:AF66">$AB$43+$AB$42/2+$AB$34*AB60</f>
        <v>2.5</v>
      </c>
      <c r="AG60" s="169">
        <f>IF($AB$29=1,$V$40,0)</f>
        <v>0</v>
      </c>
      <c r="AH60" s="220">
        <f t="shared" si="1"/>
        <v>2.5</v>
      </c>
      <c r="AI60" s="220">
        <f t="shared" si="2"/>
        <v>0.3</v>
      </c>
    </row>
    <row r="61" spans="21:35" ht="15.75">
      <c r="U61" s="105"/>
      <c r="V61" s="106">
        <f>V57</f>
        <v>1</v>
      </c>
      <c r="W61" s="158">
        <f>W57</f>
        <v>-0.15</v>
      </c>
      <c r="X61" s="106"/>
      <c r="Y61" s="121"/>
      <c r="AA61" s="187">
        <f aca="true" t="shared" si="5" ref="AA61:AA124">AA59+1</f>
        <v>1.99999</v>
      </c>
      <c r="AB61" s="185">
        <f t="shared" si="3"/>
        <v>1.9999899999999995</v>
      </c>
      <c r="AC61" s="188">
        <f>AA61-TRUNC(AA61)</f>
        <v>0.9999899999999999</v>
      </c>
      <c r="AD61" s="186"/>
      <c r="AE61" s="153">
        <f t="shared" si="0"/>
        <v>0.9999899999999997</v>
      </c>
      <c r="AF61" s="153">
        <f t="shared" si="4"/>
        <v>2.5</v>
      </c>
      <c r="AG61" s="169">
        <f>IF($AB$29=1,$V$40,$V$40)</f>
        <v>0.3</v>
      </c>
      <c r="AH61" s="220">
        <f t="shared" si="1"/>
        <v>2.5</v>
      </c>
      <c r="AI61" s="220">
        <f t="shared" si="2"/>
        <v>0.3</v>
      </c>
    </row>
    <row r="62" spans="21:35" ht="15.75">
      <c r="U62" s="171" t="s">
        <v>135</v>
      </c>
      <c r="V62" s="239">
        <f>IF($AC$26=0,10,10*AB30)</f>
        <v>10</v>
      </c>
      <c r="W62" s="172"/>
      <c r="X62" s="172"/>
      <c r="Y62" s="173"/>
      <c r="AA62" s="187">
        <f t="shared" si="5"/>
        <v>2</v>
      </c>
      <c r="AB62" s="185">
        <f t="shared" si="3"/>
        <v>1.9999999999999996</v>
      </c>
      <c r="AC62" s="188">
        <f aca="true" t="shared" si="6" ref="AC62:AC77">AA62-TRUNC(AA62)</f>
        <v>0</v>
      </c>
      <c r="AD62" s="186"/>
      <c r="AE62" s="153">
        <f t="shared" si="0"/>
        <v>0</v>
      </c>
      <c r="AF62" s="153">
        <f t="shared" si="4"/>
        <v>2.5</v>
      </c>
      <c r="AG62" s="130">
        <f>AG58</f>
        <v>0.3</v>
      </c>
      <c r="AH62" s="220">
        <f t="shared" si="1"/>
        <v>2.5</v>
      </c>
      <c r="AI62" s="220">
        <f t="shared" si="2"/>
        <v>0.3</v>
      </c>
    </row>
    <row r="63" spans="21:35" ht="15.75">
      <c r="U63" s="81" t="s">
        <v>138</v>
      </c>
      <c r="V63" s="108">
        <v>0.45</v>
      </c>
      <c r="X63" s="106"/>
      <c r="Y63" s="106"/>
      <c r="AA63" s="187">
        <f t="shared" si="5"/>
        <v>2.99999</v>
      </c>
      <c r="AB63" s="185">
        <f t="shared" si="3"/>
        <v>2.9999899999999995</v>
      </c>
      <c r="AC63" s="188">
        <f t="shared" si="6"/>
        <v>0.9999899999999999</v>
      </c>
      <c r="AD63" s="186"/>
      <c r="AE63" s="153">
        <f t="shared" si="0"/>
        <v>0.9999899999999997</v>
      </c>
      <c r="AF63" s="153">
        <f t="shared" si="4"/>
        <v>2.5</v>
      </c>
      <c r="AG63" s="130">
        <f aca="true" t="shared" si="7" ref="AG63:AG126">AG59</f>
        <v>0</v>
      </c>
      <c r="AH63" s="220">
        <f t="shared" si="1"/>
        <v>2.5</v>
      </c>
      <c r="AI63" s="220">
        <f t="shared" si="2"/>
        <v>0.3</v>
      </c>
    </row>
    <row r="64" spans="21:35" ht="15.75">
      <c r="U64" s="106" t="s">
        <v>136</v>
      </c>
      <c r="V64" s="158">
        <f>IF($AC$26=0,AB45-0.5,AB45-0.5*AB30)</f>
        <v>1.5</v>
      </c>
      <c r="W64" s="106">
        <v>-0.1</v>
      </c>
      <c r="X64" s="106"/>
      <c r="Y64" s="106"/>
      <c r="AA64" s="187">
        <f t="shared" si="5"/>
        <v>3</v>
      </c>
      <c r="AB64" s="185">
        <f t="shared" si="3"/>
        <v>2.999999999999999</v>
      </c>
      <c r="AC64" s="188">
        <f t="shared" si="6"/>
        <v>0</v>
      </c>
      <c r="AD64" s="186"/>
      <c r="AE64" s="153">
        <f t="shared" si="0"/>
        <v>0</v>
      </c>
      <c r="AF64" s="153">
        <f t="shared" si="4"/>
        <v>2.5</v>
      </c>
      <c r="AG64" s="130">
        <f t="shared" si="7"/>
        <v>0</v>
      </c>
      <c r="AH64" s="220">
        <f t="shared" si="1"/>
        <v>2.5</v>
      </c>
      <c r="AI64" s="220">
        <f t="shared" si="2"/>
        <v>0.3</v>
      </c>
    </row>
    <row r="65" spans="21:35" ht="15.75">
      <c r="U65" s="214" t="s">
        <v>137</v>
      </c>
      <c r="V65" s="159">
        <f>V64</f>
        <v>1.5</v>
      </c>
      <c r="W65" s="159">
        <f>W64</f>
        <v>-0.1</v>
      </c>
      <c r="X65" s="120"/>
      <c r="Y65" s="160"/>
      <c r="AA65" s="187">
        <f t="shared" si="5"/>
        <v>3.99999</v>
      </c>
      <c r="AB65" s="185">
        <f t="shared" si="3"/>
        <v>3.999989999999999</v>
      </c>
      <c r="AC65" s="188">
        <f t="shared" si="6"/>
        <v>0.9999899999999999</v>
      </c>
      <c r="AD65" s="186"/>
      <c r="AE65" s="153">
        <f t="shared" si="0"/>
        <v>0.9999899999999997</v>
      </c>
      <c r="AF65" s="153">
        <f t="shared" si="4"/>
        <v>2.5</v>
      </c>
      <c r="AG65" s="130">
        <f t="shared" si="7"/>
        <v>0.3</v>
      </c>
      <c r="AH65" s="220">
        <f t="shared" si="1"/>
        <v>2.5</v>
      </c>
      <c r="AI65" s="220">
        <f t="shared" si="2"/>
        <v>0.3</v>
      </c>
    </row>
    <row r="66" spans="21:35" ht="15.75">
      <c r="U66" s="105"/>
      <c r="V66" s="158">
        <f>IF($AC$26=0,V65+1,V65+1*AB30)</f>
        <v>2.5</v>
      </c>
      <c r="W66" s="158">
        <f>W65</f>
        <v>-0.1</v>
      </c>
      <c r="X66" s="106"/>
      <c r="Y66" s="161"/>
      <c r="AA66" s="187">
        <f t="shared" si="5"/>
        <v>4</v>
      </c>
      <c r="AB66" s="185">
        <f t="shared" si="3"/>
        <v>3.999999999999999</v>
      </c>
      <c r="AC66" s="188">
        <f t="shared" si="6"/>
        <v>0</v>
      </c>
      <c r="AD66" s="186"/>
      <c r="AE66" s="153">
        <f t="shared" si="0"/>
        <v>0</v>
      </c>
      <c r="AF66" s="153">
        <f t="shared" si="4"/>
        <v>2.5</v>
      </c>
      <c r="AG66" s="130">
        <f t="shared" si="7"/>
        <v>0.3</v>
      </c>
      <c r="AH66" s="220">
        <f t="shared" si="1"/>
        <v>2.5</v>
      </c>
      <c r="AI66" s="220">
        <f t="shared" si="2"/>
        <v>0.3</v>
      </c>
    </row>
    <row r="67" spans="21:35" ht="15.75">
      <c r="U67" s="105"/>
      <c r="V67" s="158">
        <f>IF($AC$26=0,V66+1,V66+1*AB30)</f>
        <v>3.5</v>
      </c>
      <c r="W67" s="158">
        <f>W66</f>
        <v>-0.1</v>
      </c>
      <c r="X67" s="106"/>
      <c r="Y67" s="161"/>
      <c r="AA67" s="187">
        <f t="shared" si="5"/>
        <v>4.99999</v>
      </c>
      <c r="AB67" s="185">
        <f t="shared" si="3"/>
        <v>4.9999899999999995</v>
      </c>
      <c r="AC67" s="188">
        <f t="shared" si="6"/>
        <v>0.9999900000000004</v>
      </c>
      <c r="AD67" s="186"/>
      <c r="AE67" s="153">
        <f t="shared" si="0"/>
        <v>0.9999900000000002</v>
      </c>
      <c r="AF67" s="153">
        <f aca="true" t="shared" si="8" ref="AF67:AF130">$AB$43+$AB$42/2+$AB$34*AB67</f>
        <v>2.5</v>
      </c>
      <c r="AG67" s="130">
        <f t="shared" si="7"/>
        <v>0</v>
      </c>
      <c r="AH67" s="220">
        <f aca="true" t="shared" si="9" ref="AH67:AH130">IF($J$5=0,$AB$43+$AB$42/2,IF($U$1&lt;=AB67,$AB$55,AF67))</f>
        <v>2.5</v>
      </c>
      <c r="AI67" s="220">
        <f t="shared" si="2"/>
        <v>0.3</v>
      </c>
    </row>
    <row r="68" spans="21:35" ht="15.75">
      <c r="U68" s="126"/>
      <c r="V68" s="158">
        <f>IF($AC$26=0,V67+6,V67+6*AB30)</f>
        <v>9.5</v>
      </c>
      <c r="W68" s="158">
        <f>W67</f>
        <v>-0.1</v>
      </c>
      <c r="X68" s="106"/>
      <c r="Y68" s="161"/>
      <c r="AA68" s="187">
        <f t="shared" si="5"/>
        <v>5</v>
      </c>
      <c r="AB68" s="185">
        <f t="shared" si="3"/>
        <v>4.999999999999999</v>
      </c>
      <c r="AC68" s="188">
        <f t="shared" si="6"/>
        <v>0</v>
      </c>
      <c r="AD68" s="186"/>
      <c r="AE68" s="153">
        <f t="shared" si="0"/>
        <v>0</v>
      </c>
      <c r="AF68" s="153">
        <f t="shared" si="8"/>
        <v>2.5</v>
      </c>
      <c r="AG68" s="130">
        <f t="shared" si="7"/>
        <v>0</v>
      </c>
      <c r="AH68" s="220">
        <f t="shared" si="9"/>
        <v>2.5</v>
      </c>
      <c r="AI68" s="220">
        <f t="shared" si="2"/>
        <v>0.3</v>
      </c>
    </row>
    <row r="69" spans="21:35" ht="15.75">
      <c r="U69" s="126"/>
      <c r="V69" s="158">
        <f>IF($AC$26=0,V64+9,V64+9*AB30)</f>
        <v>10.5</v>
      </c>
      <c r="W69" s="158">
        <f>W68</f>
        <v>-0.1</v>
      </c>
      <c r="X69" s="127"/>
      <c r="Y69" s="145"/>
      <c r="AA69" s="187">
        <f t="shared" si="5"/>
        <v>5.99999</v>
      </c>
      <c r="AB69" s="185">
        <f t="shared" si="3"/>
        <v>5.999989999999999</v>
      </c>
      <c r="AC69" s="188">
        <f t="shared" si="6"/>
        <v>0.9999900000000004</v>
      </c>
      <c r="AD69" s="186"/>
      <c r="AE69" s="153">
        <f t="shared" si="0"/>
        <v>0.9999900000000002</v>
      </c>
      <c r="AF69" s="153">
        <f t="shared" si="8"/>
        <v>2.5</v>
      </c>
      <c r="AG69" s="130">
        <f t="shared" si="7"/>
        <v>0.3</v>
      </c>
      <c r="AH69" s="220">
        <f t="shared" si="9"/>
        <v>2.5</v>
      </c>
      <c r="AI69" s="220">
        <f t="shared" si="2"/>
        <v>0.3</v>
      </c>
    </row>
    <row r="70" spans="21:35" ht="15.75">
      <c r="U70" s="105"/>
      <c r="V70" s="158">
        <f>V65+V62</f>
        <v>11.5</v>
      </c>
      <c r="W70" s="158">
        <f>W65</f>
        <v>-0.1</v>
      </c>
      <c r="X70" s="86"/>
      <c r="Y70" s="121"/>
      <c r="AA70" s="187">
        <f t="shared" si="5"/>
        <v>6</v>
      </c>
      <c r="AB70" s="185">
        <f t="shared" si="3"/>
        <v>5.999999999999998</v>
      </c>
      <c r="AC70" s="188">
        <f t="shared" si="6"/>
        <v>0</v>
      </c>
      <c r="AD70" s="186"/>
      <c r="AE70" s="153">
        <f t="shared" si="0"/>
        <v>0</v>
      </c>
      <c r="AF70" s="153">
        <f t="shared" si="8"/>
        <v>2.5</v>
      </c>
      <c r="AG70" s="130">
        <f t="shared" si="7"/>
        <v>0.3</v>
      </c>
      <c r="AH70" s="220">
        <f t="shared" si="9"/>
        <v>2.5</v>
      </c>
      <c r="AI70" s="220">
        <f t="shared" si="2"/>
        <v>0.3</v>
      </c>
    </row>
    <row r="71" spans="21:35" ht="15.75">
      <c r="U71" s="105"/>
      <c r="V71" s="158">
        <f>V65+V62</f>
        <v>11.5</v>
      </c>
      <c r="W71" s="106">
        <f>V63</f>
        <v>0.45</v>
      </c>
      <c r="X71" s="86"/>
      <c r="Y71" s="121"/>
      <c r="AA71" s="187">
        <f t="shared" si="5"/>
        <v>6.99999</v>
      </c>
      <c r="AB71" s="185">
        <f t="shared" si="3"/>
        <v>6.999989999999999</v>
      </c>
      <c r="AC71" s="188">
        <f t="shared" si="6"/>
        <v>0.9999900000000004</v>
      </c>
      <c r="AD71" s="186"/>
      <c r="AE71" s="153">
        <f t="shared" si="0"/>
        <v>0.9999900000000002</v>
      </c>
      <c r="AF71" s="153">
        <f t="shared" si="8"/>
        <v>2.5</v>
      </c>
      <c r="AG71" s="130">
        <f t="shared" si="7"/>
        <v>0</v>
      </c>
      <c r="AH71" s="220">
        <f t="shared" si="9"/>
        <v>2.5</v>
      </c>
      <c r="AI71" s="220">
        <f t="shared" si="2"/>
        <v>0.3</v>
      </c>
    </row>
    <row r="72" spans="21:35" ht="15.75">
      <c r="U72" s="105"/>
      <c r="V72" s="158">
        <f>V65</f>
        <v>1.5</v>
      </c>
      <c r="W72" s="106">
        <f>W71</f>
        <v>0.45</v>
      </c>
      <c r="X72" s="86"/>
      <c r="Y72" s="121"/>
      <c r="AA72" s="187">
        <f t="shared" si="5"/>
        <v>7</v>
      </c>
      <c r="AB72" s="185">
        <f t="shared" si="3"/>
        <v>6.999999999999998</v>
      </c>
      <c r="AC72" s="188">
        <f t="shared" si="6"/>
        <v>0</v>
      </c>
      <c r="AD72" s="186"/>
      <c r="AE72" s="153">
        <f t="shared" si="0"/>
        <v>0</v>
      </c>
      <c r="AF72" s="153">
        <f t="shared" si="8"/>
        <v>2.5</v>
      </c>
      <c r="AG72" s="130">
        <f t="shared" si="7"/>
        <v>0</v>
      </c>
      <c r="AH72" s="220">
        <f t="shared" si="9"/>
        <v>2.5</v>
      </c>
      <c r="AI72" s="220">
        <f t="shared" si="2"/>
        <v>0.3</v>
      </c>
    </row>
    <row r="73" spans="21:35" ht="15.75">
      <c r="U73" s="156"/>
      <c r="V73" s="131">
        <f>V65</f>
        <v>1.5</v>
      </c>
      <c r="W73" s="131">
        <f>W65</f>
        <v>-0.1</v>
      </c>
      <c r="X73" s="107"/>
      <c r="Y73" s="157"/>
      <c r="AA73" s="187">
        <f t="shared" si="5"/>
        <v>7.99999</v>
      </c>
      <c r="AB73" s="185">
        <f t="shared" si="3"/>
        <v>7.999989999999999</v>
      </c>
      <c r="AC73" s="188">
        <f t="shared" si="6"/>
        <v>0.9999900000000004</v>
      </c>
      <c r="AD73" s="186"/>
      <c r="AE73" s="153">
        <f t="shared" si="0"/>
        <v>0.9999900000000002</v>
      </c>
      <c r="AF73" s="153">
        <f t="shared" si="8"/>
        <v>2.5</v>
      </c>
      <c r="AG73" s="130">
        <f t="shared" si="7"/>
        <v>0.3</v>
      </c>
      <c r="AH73" s="220">
        <f t="shared" si="9"/>
        <v>2.5</v>
      </c>
      <c r="AI73" s="220">
        <f t="shared" si="2"/>
        <v>0.3</v>
      </c>
    </row>
    <row r="74" spans="21:35" ht="15.75">
      <c r="U74" s="219" t="s">
        <v>175</v>
      </c>
      <c r="V74" s="127" t="s">
        <v>96</v>
      </c>
      <c r="W74" s="130" t="s">
        <v>97</v>
      </c>
      <c r="X74" s="127"/>
      <c r="Y74" s="145"/>
      <c r="AA74" s="187">
        <f t="shared" si="5"/>
        <v>8</v>
      </c>
      <c r="AB74" s="185">
        <f t="shared" si="3"/>
        <v>7.999999999999998</v>
      </c>
      <c r="AC74" s="188">
        <f t="shared" si="6"/>
        <v>0</v>
      </c>
      <c r="AD74" s="186"/>
      <c r="AE74" s="153">
        <f t="shared" si="0"/>
        <v>0</v>
      </c>
      <c r="AF74" s="153">
        <f t="shared" si="8"/>
        <v>2.5</v>
      </c>
      <c r="AG74" s="130">
        <f t="shared" si="7"/>
        <v>0.3</v>
      </c>
      <c r="AH74" s="220">
        <f t="shared" si="9"/>
        <v>2.5</v>
      </c>
      <c r="AI74" s="220">
        <f t="shared" si="2"/>
        <v>0.3</v>
      </c>
    </row>
    <row r="75" spans="21:35" ht="15.75">
      <c r="U75" s="126"/>
      <c r="V75" s="130">
        <f>V55</f>
        <v>0.5</v>
      </c>
      <c r="W75" s="130">
        <f>V40</f>
        <v>0.3</v>
      </c>
      <c r="X75" s="127"/>
      <c r="Y75" s="145"/>
      <c r="AA75" s="187">
        <f t="shared" si="5"/>
        <v>8.99999</v>
      </c>
      <c r="AB75" s="185">
        <f t="shared" si="3"/>
        <v>8.999989999999999</v>
      </c>
      <c r="AC75" s="188">
        <f t="shared" si="6"/>
        <v>0.9999900000000004</v>
      </c>
      <c r="AD75" s="186"/>
      <c r="AE75" s="153">
        <f t="shared" si="0"/>
        <v>0.9999900000000002</v>
      </c>
      <c r="AF75" s="153">
        <f t="shared" si="8"/>
        <v>2.5</v>
      </c>
      <c r="AG75" s="130">
        <f t="shared" si="7"/>
        <v>0</v>
      </c>
      <c r="AH75" s="220">
        <f t="shared" si="9"/>
        <v>2.5</v>
      </c>
      <c r="AI75" s="220">
        <f t="shared" si="2"/>
        <v>0.3</v>
      </c>
    </row>
    <row r="76" spans="21:35" ht="15.75">
      <c r="U76" s="156"/>
      <c r="V76" s="131">
        <f>V75</f>
        <v>0.5</v>
      </c>
      <c r="W76" s="131">
        <f>IF(J5=0,W75,IF(V40-0.3*U3&lt;0,0,V40-0.3*U3))</f>
        <v>0.3</v>
      </c>
      <c r="X76" s="107"/>
      <c r="Y76" s="157"/>
      <c r="AA76" s="187">
        <f t="shared" si="5"/>
        <v>9</v>
      </c>
      <c r="AB76" s="185">
        <f t="shared" si="3"/>
        <v>8.999999999999998</v>
      </c>
      <c r="AC76" s="188">
        <f t="shared" si="6"/>
        <v>0</v>
      </c>
      <c r="AD76" s="186"/>
      <c r="AE76" s="153">
        <f t="shared" si="0"/>
        <v>0</v>
      </c>
      <c r="AF76" s="153">
        <f t="shared" si="8"/>
        <v>2.5</v>
      </c>
      <c r="AG76" s="130">
        <f t="shared" si="7"/>
        <v>0</v>
      </c>
      <c r="AH76" s="220">
        <f t="shared" si="9"/>
        <v>2.5</v>
      </c>
      <c r="AI76" s="220">
        <f t="shared" si="2"/>
        <v>0.3</v>
      </c>
    </row>
    <row r="77" spans="21:35" ht="15.75">
      <c r="U77" s="86"/>
      <c r="V77" s="86"/>
      <c r="AA77" s="187">
        <f t="shared" si="5"/>
        <v>9.99999</v>
      </c>
      <c r="AB77" s="185">
        <f t="shared" si="3"/>
        <v>9.999989999999999</v>
      </c>
      <c r="AC77" s="188">
        <f t="shared" si="6"/>
        <v>0.9999900000000004</v>
      </c>
      <c r="AD77" s="186"/>
      <c r="AE77" s="153">
        <f t="shared" si="0"/>
        <v>0.9999900000000002</v>
      </c>
      <c r="AF77" s="153">
        <f t="shared" si="8"/>
        <v>2.5</v>
      </c>
      <c r="AG77" s="130">
        <f t="shared" si="7"/>
        <v>0.3</v>
      </c>
      <c r="AH77" s="220">
        <f t="shared" si="9"/>
        <v>2.5</v>
      </c>
      <c r="AI77" s="220">
        <f t="shared" si="2"/>
        <v>0.3</v>
      </c>
    </row>
    <row r="78" spans="21:35" ht="15.75">
      <c r="U78" s="214" t="s">
        <v>148</v>
      </c>
      <c r="V78" s="103"/>
      <c r="W78" s="103"/>
      <c r="X78" s="103"/>
      <c r="Y78" s="104"/>
      <c r="AA78" s="187">
        <f t="shared" si="5"/>
        <v>10</v>
      </c>
      <c r="AB78" s="185">
        <f t="shared" si="3"/>
        <v>9.999999999999998</v>
      </c>
      <c r="AC78" s="188">
        <f>TRUNC(AA78)</f>
        <v>10</v>
      </c>
      <c r="AD78" s="186"/>
      <c r="AE78" s="153">
        <f t="shared" si="0"/>
        <v>9.999999999999998</v>
      </c>
      <c r="AF78" s="153">
        <f t="shared" si="8"/>
        <v>2.5</v>
      </c>
      <c r="AG78" s="130">
        <f t="shared" si="7"/>
        <v>0.3</v>
      </c>
      <c r="AH78" s="220">
        <f t="shared" si="9"/>
        <v>2.5</v>
      </c>
      <c r="AI78" s="220">
        <f t="shared" si="2"/>
        <v>0.3</v>
      </c>
    </row>
    <row r="79" spans="21:35" ht="15.75">
      <c r="U79" s="105" t="s">
        <v>149</v>
      </c>
      <c r="V79" s="158">
        <v>0.095</v>
      </c>
      <c r="W79" s="86"/>
      <c r="X79" s="86"/>
      <c r="Y79" s="121"/>
      <c r="AA79" s="187">
        <f t="shared" si="5"/>
        <v>10.99999</v>
      </c>
      <c r="AB79" s="185">
        <f t="shared" si="3"/>
        <v>10.999989999999999</v>
      </c>
      <c r="AC79" s="188">
        <f aca="true" t="shared" si="10" ref="AC79:AC142">TRUNC(AA79)</f>
        <v>10</v>
      </c>
      <c r="AD79" s="186"/>
      <c r="AE79" s="153">
        <f aca="true" t="shared" si="11" ref="AE79:AE142">AC79*$AB$31</f>
        <v>9.999999999999998</v>
      </c>
      <c r="AF79" s="153">
        <f t="shared" si="8"/>
        <v>2.5</v>
      </c>
      <c r="AG79" s="130">
        <f t="shared" si="7"/>
        <v>0</v>
      </c>
      <c r="AH79" s="220">
        <f t="shared" si="9"/>
        <v>2.5</v>
      </c>
      <c r="AI79" s="220">
        <f t="shared" si="2"/>
        <v>0.3</v>
      </c>
    </row>
    <row r="80" spans="21:35" ht="15.75">
      <c r="U80" s="105" t="s">
        <v>150</v>
      </c>
      <c r="V80" s="106">
        <v>4</v>
      </c>
      <c r="W80" s="86"/>
      <c r="X80" s="86"/>
      <c r="Y80" s="121"/>
      <c r="AA80" s="187">
        <f t="shared" si="5"/>
        <v>11</v>
      </c>
      <c r="AB80" s="185">
        <f t="shared" si="3"/>
        <v>10.999999999999998</v>
      </c>
      <c r="AC80" s="188">
        <f t="shared" si="10"/>
        <v>11</v>
      </c>
      <c r="AD80" s="186"/>
      <c r="AE80" s="153">
        <f t="shared" si="11"/>
        <v>10.999999999999998</v>
      </c>
      <c r="AF80" s="153">
        <f t="shared" si="8"/>
        <v>2.5</v>
      </c>
      <c r="AG80" s="130">
        <f t="shared" si="7"/>
        <v>0</v>
      </c>
      <c r="AH80" s="220">
        <f t="shared" si="9"/>
        <v>2.5</v>
      </c>
      <c r="AI80" s="220">
        <f t="shared" si="2"/>
        <v>0.3</v>
      </c>
    </row>
    <row r="81" spans="21:35" ht="15.75">
      <c r="U81" s="105" t="s">
        <v>151</v>
      </c>
      <c r="V81" s="210">
        <f>2*PI()/V80</f>
        <v>1.5707963267948966</v>
      </c>
      <c r="W81" s="86"/>
      <c r="X81" s="86"/>
      <c r="Y81" s="121"/>
      <c r="AA81" s="187">
        <f t="shared" si="5"/>
        <v>11.99999</v>
      </c>
      <c r="AB81" s="185">
        <f t="shared" si="3"/>
        <v>11.999989999999997</v>
      </c>
      <c r="AC81" s="188">
        <f t="shared" si="10"/>
        <v>11</v>
      </c>
      <c r="AD81" s="186"/>
      <c r="AE81" s="153">
        <f t="shared" si="11"/>
        <v>10.999999999999998</v>
      </c>
      <c r="AF81" s="153">
        <f t="shared" si="8"/>
        <v>2.5</v>
      </c>
      <c r="AG81" s="130">
        <f t="shared" si="7"/>
        <v>0.3</v>
      </c>
      <c r="AH81" s="220">
        <f t="shared" si="9"/>
        <v>2.5</v>
      </c>
      <c r="AI81" s="220">
        <f t="shared" si="2"/>
        <v>0.3</v>
      </c>
    </row>
    <row r="82" spans="21:35" ht="15.75">
      <c r="U82" s="105"/>
      <c r="V82" s="86" t="s">
        <v>96</v>
      </c>
      <c r="W82" s="86" t="s">
        <v>97</v>
      </c>
      <c r="X82" s="86"/>
      <c r="Y82" s="121"/>
      <c r="AA82" s="187">
        <f t="shared" si="5"/>
        <v>12</v>
      </c>
      <c r="AB82" s="185">
        <f t="shared" si="3"/>
        <v>11.999999999999996</v>
      </c>
      <c r="AC82" s="188">
        <f t="shared" si="10"/>
        <v>12</v>
      </c>
      <c r="AD82" s="186"/>
      <c r="AE82" s="153">
        <f t="shared" si="11"/>
        <v>11.999999999999996</v>
      </c>
      <c r="AF82" s="153">
        <f t="shared" si="8"/>
        <v>2.5</v>
      </c>
      <c r="AG82" s="130">
        <f t="shared" si="7"/>
        <v>0.3</v>
      </c>
      <c r="AH82" s="220">
        <f t="shared" si="9"/>
        <v>2.5</v>
      </c>
      <c r="AI82" s="220">
        <f t="shared" si="2"/>
        <v>0.3</v>
      </c>
    </row>
    <row r="83" spans="21:35" ht="15.75">
      <c r="U83" s="105"/>
      <c r="V83" s="158">
        <v>0</v>
      </c>
      <c r="W83" s="158">
        <v>0</v>
      </c>
      <c r="X83" s="86"/>
      <c r="Y83" s="121"/>
      <c r="AA83" s="187">
        <f t="shared" si="5"/>
        <v>12.99999</v>
      </c>
      <c r="AB83" s="185">
        <f t="shared" si="3"/>
        <v>12.999989999999997</v>
      </c>
      <c r="AC83" s="188">
        <f t="shared" si="10"/>
        <v>12</v>
      </c>
      <c r="AD83" s="186"/>
      <c r="AE83" s="153">
        <f t="shared" si="11"/>
        <v>11.999999999999996</v>
      </c>
      <c r="AF83" s="153">
        <f t="shared" si="8"/>
        <v>2.5</v>
      </c>
      <c r="AG83" s="130">
        <f t="shared" si="7"/>
        <v>0</v>
      </c>
      <c r="AH83" s="220">
        <f t="shared" si="9"/>
        <v>2.5</v>
      </c>
      <c r="AI83" s="220">
        <f t="shared" si="2"/>
        <v>0.3</v>
      </c>
    </row>
    <row r="84" spans="21:35" ht="15.75">
      <c r="U84" s="156"/>
      <c r="V84" s="211">
        <f>$V$79*SIN($V$81*$U$3)</f>
        <v>0</v>
      </c>
      <c r="W84" s="211">
        <f>$V$79*COS($V$81*$U$3)</f>
        <v>0.095</v>
      </c>
      <c r="X84" s="107"/>
      <c r="Y84" s="157"/>
      <c r="AA84" s="187">
        <f t="shared" si="5"/>
        <v>13</v>
      </c>
      <c r="AB84" s="185">
        <f t="shared" si="3"/>
        <v>12.999999999999996</v>
      </c>
      <c r="AC84" s="188">
        <f t="shared" si="10"/>
        <v>13</v>
      </c>
      <c r="AD84" s="186"/>
      <c r="AE84" s="153">
        <f t="shared" si="11"/>
        <v>12.999999999999996</v>
      </c>
      <c r="AF84" s="153">
        <f t="shared" si="8"/>
        <v>2.5</v>
      </c>
      <c r="AG84" s="130">
        <f t="shared" si="7"/>
        <v>0</v>
      </c>
      <c r="AH84" s="220">
        <f t="shared" si="9"/>
        <v>2.5</v>
      </c>
      <c r="AI84" s="220">
        <f t="shared" si="2"/>
        <v>0.3</v>
      </c>
    </row>
    <row r="85" spans="21:35" ht="15.75">
      <c r="U85" s="214" t="s">
        <v>152</v>
      </c>
      <c r="V85" s="103"/>
      <c r="W85" s="103"/>
      <c r="X85" s="103"/>
      <c r="Y85" s="104"/>
      <c r="AA85" s="187">
        <f t="shared" si="5"/>
        <v>13.99999</v>
      </c>
      <c r="AB85" s="185">
        <f t="shared" si="3"/>
        <v>13.999989999999997</v>
      </c>
      <c r="AC85" s="188">
        <f t="shared" si="10"/>
        <v>13</v>
      </c>
      <c r="AD85" s="186"/>
      <c r="AE85" s="153">
        <f t="shared" si="11"/>
        <v>12.999999999999996</v>
      </c>
      <c r="AF85" s="153">
        <f t="shared" si="8"/>
        <v>2.5</v>
      </c>
      <c r="AG85" s="130">
        <f t="shared" si="7"/>
        <v>0.3</v>
      </c>
      <c r="AH85" s="220">
        <f t="shared" si="9"/>
        <v>2.5</v>
      </c>
      <c r="AI85" s="220">
        <f t="shared" si="2"/>
        <v>0.3</v>
      </c>
    </row>
    <row r="86" spans="21:35" ht="15.75">
      <c r="U86" s="105" t="s">
        <v>164</v>
      </c>
      <c r="V86" s="158">
        <f>V79/2</f>
        <v>0.0475</v>
      </c>
      <c r="W86" s="86"/>
      <c r="X86" s="86"/>
      <c r="Y86" s="121"/>
      <c r="AA86" s="187">
        <f t="shared" si="5"/>
        <v>14</v>
      </c>
      <c r="AB86" s="185">
        <f t="shared" si="3"/>
        <v>13.999999999999996</v>
      </c>
      <c r="AC86" s="188">
        <f t="shared" si="10"/>
        <v>14</v>
      </c>
      <c r="AD86" s="186"/>
      <c r="AE86" s="153">
        <f t="shared" si="11"/>
        <v>13.999999999999996</v>
      </c>
      <c r="AF86" s="153">
        <f t="shared" si="8"/>
        <v>2.5</v>
      </c>
      <c r="AG86" s="130">
        <f t="shared" si="7"/>
        <v>0.3</v>
      </c>
      <c r="AH86" s="220">
        <f t="shared" si="9"/>
        <v>2.5</v>
      </c>
      <c r="AI86" s="220">
        <f t="shared" si="2"/>
        <v>0.3</v>
      </c>
    </row>
    <row r="87" spans="21:35" ht="15.75">
      <c r="U87" s="105" t="s">
        <v>166</v>
      </c>
      <c r="V87" s="118">
        <v>8</v>
      </c>
      <c r="W87" s="86"/>
      <c r="X87" s="86"/>
      <c r="Y87" s="121"/>
      <c r="AA87" s="187">
        <f t="shared" si="5"/>
        <v>14.99999</v>
      </c>
      <c r="AB87" s="185">
        <f t="shared" si="3"/>
        <v>14.999989999999997</v>
      </c>
      <c r="AC87" s="188">
        <f t="shared" si="10"/>
        <v>14</v>
      </c>
      <c r="AD87" s="186"/>
      <c r="AE87" s="153">
        <f t="shared" si="11"/>
        <v>13.999999999999996</v>
      </c>
      <c r="AF87" s="153">
        <f t="shared" si="8"/>
        <v>2.5</v>
      </c>
      <c r="AG87" s="130">
        <f t="shared" si="7"/>
        <v>0</v>
      </c>
      <c r="AH87" s="220">
        <f t="shared" si="9"/>
        <v>2.5</v>
      </c>
      <c r="AI87" s="220">
        <f t="shared" si="2"/>
        <v>0.3</v>
      </c>
    </row>
    <row r="88" spans="21:35" ht="15.75">
      <c r="U88" s="105" t="s">
        <v>165</v>
      </c>
      <c r="V88" s="106">
        <f>V86*V87</f>
        <v>0.38</v>
      </c>
      <c r="W88" s="86"/>
      <c r="X88" s="86"/>
      <c r="Y88" s="121"/>
      <c r="AA88" s="187">
        <f t="shared" si="5"/>
        <v>15</v>
      </c>
      <c r="AB88" s="185">
        <f t="shared" si="3"/>
        <v>14.999999999999996</v>
      </c>
      <c r="AC88" s="188">
        <f t="shared" si="10"/>
        <v>15</v>
      </c>
      <c r="AD88" s="186"/>
      <c r="AE88" s="153">
        <f t="shared" si="11"/>
        <v>14.999999999999996</v>
      </c>
      <c r="AF88" s="153">
        <f t="shared" si="8"/>
        <v>2.5</v>
      </c>
      <c r="AG88" s="130">
        <f t="shared" si="7"/>
        <v>0</v>
      </c>
      <c r="AH88" s="220">
        <f t="shared" si="9"/>
        <v>2.5</v>
      </c>
      <c r="AI88" s="220">
        <f t="shared" si="2"/>
        <v>0.3</v>
      </c>
    </row>
    <row r="89" spans="21:35" ht="15.75">
      <c r="U89" s="105"/>
      <c r="V89" s="86" t="s">
        <v>96</v>
      </c>
      <c r="W89" s="86" t="s">
        <v>97</v>
      </c>
      <c r="X89" s="86"/>
      <c r="Y89" s="121"/>
      <c r="AA89" s="187">
        <f t="shared" si="5"/>
        <v>15.99999</v>
      </c>
      <c r="AB89" s="185">
        <f t="shared" si="3"/>
        <v>15.999989999999997</v>
      </c>
      <c r="AC89" s="188">
        <f t="shared" si="10"/>
        <v>15</v>
      </c>
      <c r="AD89" s="186"/>
      <c r="AE89" s="153">
        <f t="shared" si="11"/>
        <v>14.999999999999996</v>
      </c>
      <c r="AF89" s="153">
        <f t="shared" si="8"/>
        <v>2.5</v>
      </c>
      <c r="AG89" s="130">
        <f t="shared" si="7"/>
        <v>0.3</v>
      </c>
      <c r="AH89" s="220">
        <f t="shared" si="9"/>
        <v>2.5</v>
      </c>
      <c r="AI89" s="220">
        <f t="shared" si="2"/>
        <v>0.3</v>
      </c>
    </row>
    <row r="90" spans="21:35" ht="15.75">
      <c r="U90" s="105" t="s">
        <v>159</v>
      </c>
      <c r="V90" s="213">
        <f>AB55</f>
        <v>2.5</v>
      </c>
      <c r="W90" s="213">
        <v>0.38</v>
      </c>
      <c r="X90" s="86"/>
      <c r="Y90" s="121"/>
      <c r="AA90" s="187">
        <f t="shared" si="5"/>
        <v>16</v>
      </c>
      <c r="AB90" s="185">
        <f t="shared" si="3"/>
        <v>15.999999999999996</v>
      </c>
      <c r="AC90" s="188">
        <f t="shared" si="10"/>
        <v>16</v>
      </c>
      <c r="AD90" s="186"/>
      <c r="AE90" s="153">
        <f t="shared" si="11"/>
        <v>15.999999999999996</v>
      </c>
      <c r="AF90" s="153">
        <f t="shared" si="8"/>
        <v>2.5</v>
      </c>
      <c r="AG90" s="130">
        <f t="shared" si="7"/>
        <v>0.3</v>
      </c>
      <c r="AH90" s="220">
        <f t="shared" si="9"/>
        <v>2.5</v>
      </c>
      <c r="AI90" s="220">
        <f t="shared" si="2"/>
        <v>0.3</v>
      </c>
    </row>
    <row r="91" spans="21:35" ht="15.75">
      <c r="U91" s="105" t="s">
        <v>153</v>
      </c>
      <c r="V91" s="210">
        <f>V81*AB30</f>
        <v>1.5707963267948966</v>
      </c>
      <c r="W91" s="212"/>
      <c r="X91" s="86"/>
      <c r="Y91" s="121"/>
      <c r="AA91" s="187">
        <f t="shared" si="5"/>
        <v>16.99999</v>
      </c>
      <c r="AB91" s="185">
        <f t="shared" si="3"/>
        <v>16.999989999999997</v>
      </c>
      <c r="AC91" s="188">
        <f t="shared" si="10"/>
        <v>16</v>
      </c>
      <c r="AD91" s="186"/>
      <c r="AE91" s="153">
        <f t="shared" si="11"/>
        <v>15.999999999999996</v>
      </c>
      <c r="AF91" s="153">
        <f t="shared" si="8"/>
        <v>2.5</v>
      </c>
      <c r="AG91" s="130">
        <f t="shared" si="7"/>
        <v>0</v>
      </c>
      <c r="AH91" s="220">
        <f t="shared" si="9"/>
        <v>2.5</v>
      </c>
      <c r="AI91" s="220">
        <f t="shared" si="2"/>
        <v>0.3</v>
      </c>
    </row>
    <row r="92" spans="21:35" ht="15.75">
      <c r="U92" s="105"/>
      <c r="V92" s="86" t="s">
        <v>96</v>
      </c>
      <c r="W92" s="86" t="s">
        <v>97</v>
      </c>
      <c r="X92" s="86"/>
      <c r="Y92" s="121"/>
      <c r="AA92" s="187">
        <f t="shared" si="5"/>
        <v>17</v>
      </c>
      <c r="AB92" s="185">
        <f t="shared" si="3"/>
        <v>16.999999999999996</v>
      </c>
      <c r="AC92" s="188">
        <f t="shared" si="10"/>
        <v>17</v>
      </c>
      <c r="AD92" s="186"/>
      <c r="AE92" s="153">
        <f t="shared" si="11"/>
        <v>16.999999999999996</v>
      </c>
      <c r="AF92" s="153">
        <f t="shared" si="8"/>
        <v>2.5</v>
      </c>
      <c r="AG92" s="130">
        <f t="shared" si="7"/>
        <v>0</v>
      </c>
      <c r="AH92" s="220">
        <f t="shared" si="9"/>
        <v>2.5</v>
      </c>
      <c r="AI92" s="220">
        <f t="shared" si="2"/>
        <v>0.3</v>
      </c>
    </row>
    <row r="93" spans="21:35" ht="15.75">
      <c r="U93" s="105"/>
      <c r="V93" s="158">
        <f>0+V90</f>
        <v>2.5</v>
      </c>
      <c r="W93" s="158">
        <f>0+W90</f>
        <v>0.38</v>
      </c>
      <c r="X93" s="86"/>
      <c r="Y93" s="121"/>
      <c r="AA93" s="187">
        <f t="shared" si="5"/>
        <v>17.99999</v>
      </c>
      <c r="AB93" s="185">
        <f t="shared" si="3"/>
        <v>17.999989999999997</v>
      </c>
      <c r="AC93" s="188">
        <f t="shared" si="10"/>
        <v>17</v>
      </c>
      <c r="AD93" s="186"/>
      <c r="AE93" s="153">
        <f t="shared" si="11"/>
        <v>16.999999999999996</v>
      </c>
      <c r="AF93" s="153">
        <f t="shared" si="8"/>
        <v>2.5</v>
      </c>
      <c r="AG93" s="130">
        <f t="shared" si="7"/>
        <v>0.3</v>
      </c>
      <c r="AH93" s="220">
        <f t="shared" si="9"/>
        <v>2.5</v>
      </c>
      <c r="AI93" s="220">
        <f t="shared" si="2"/>
        <v>0.3</v>
      </c>
    </row>
    <row r="94" spans="21:35" ht="15.75">
      <c r="U94" s="156"/>
      <c r="V94" s="211">
        <f>V88*SIN(V91*$U$3)+V90</f>
        <v>2.5</v>
      </c>
      <c r="W94" s="211">
        <f>$V$86*COS($V$91*$U$3)+W90</f>
        <v>0.4275</v>
      </c>
      <c r="X94" s="107"/>
      <c r="Y94" s="157"/>
      <c r="AA94" s="187">
        <f t="shared" si="5"/>
        <v>18</v>
      </c>
      <c r="AB94" s="185">
        <f t="shared" si="3"/>
        <v>17.999999999999996</v>
      </c>
      <c r="AC94" s="188">
        <f t="shared" si="10"/>
        <v>18</v>
      </c>
      <c r="AD94" s="186"/>
      <c r="AE94" s="153">
        <f t="shared" si="11"/>
        <v>17.999999999999996</v>
      </c>
      <c r="AF94" s="153">
        <f t="shared" si="8"/>
        <v>2.5</v>
      </c>
      <c r="AG94" s="130">
        <f t="shared" si="7"/>
        <v>0.3</v>
      </c>
      <c r="AH94" s="220">
        <f t="shared" si="9"/>
        <v>2.5</v>
      </c>
      <c r="AI94" s="220">
        <f t="shared" si="2"/>
        <v>0.3</v>
      </c>
    </row>
    <row r="95" spans="21:35" ht="15.75">
      <c r="U95" s="102" t="s">
        <v>167</v>
      </c>
      <c r="V95" s="103" t="s">
        <v>96</v>
      </c>
      <c r="W95" s="103" t="s">
        <v>97</v>
      </c>
      <c r="X95" s="103"/>
      <c r="Y95" s="104"/>
      <c r="AA95" s="187">
        <f t="shared" si="5"/>
        <v>18.99999</v>
      </c>
      <c r="AB95" s="185">
        <f t="shared" si="3"/>
        <v>18.999989999999997</v>
      </c>
      <c r="AC95" s="188">
        <f t="shared" si="10"/>
        <v>18</v>
      </c>
      <c r="AD95" s="186"/>
      <c r="AE95" s="153">
        <f t="shared" si="11"/>
        <v>17.999999999999996</v>
      </c>
      <c r="AF95" s="153">
        <f t="shared" si="8"/>
        <v>2.5</v>
      </c>
      <c r="AG95" s="130">
        <f t="shared" si="7"/>
        <v>0</v>
      </c>
      <c r="AH95" s="220">
        <f t="shared" si="9"/>
        <v>2.5</v>
      </c>
      <c r="AI95" s="220">
        <f t="shared" si="2"/>
        <v>0.3</v>
      </c>
    </row>
    <row r="96" spans="21:35" ht="15.75">
      <c r="U96" s="105" t="s">
        <v>168</v>
      </c>
      <c r="V96" s="158">
        <f>V93</f>
        <v>2.5</v>
      </c>
      <c r="W96" s="158">
        <f>W93+V86</f>
        <v>0.4275</v>
      </c>
      <c r="X96" s="86"/>
      <c r="Y96" s="121"/>
      <c r="AA96" s="187">
        <f t="shared" si="5"/>
        <v>19</v>
      </c>
      <c r="AB96" s="185">
        <f t="shared" si="3"/>
        <v>18.999999999999996</v>
      </c>
      <c r="AC96" s="188">
        <f t="shared" si="10"/>
        <v>19</v>
      </c>
      <c r="AD96" s="186"/>
      <c r="AE96" s="153">
        <f t="shared" si="11"/>
        <v>18.999999999999996</v>
      </c>
      <c r="AF96" s="153">
        <f t="shared" si="8"/>
        <v>2.5</v>
      </c>
      <c r="AG96" s="130">
        <f t="shared" si="7"/>
        <v>0</v>
      </c>
      <c r="AH96" s="220">
        <f t="shared" si="9"/>
        <v>2.5</v>
      </c>
      <c r="AI96" s="220">
        <f t="shared" si="2"/>
        <v>0.3</v>
      </c>
    </row>
    <row r="97" spans="21:35" ht="15.75">
      <c r="U97" s="105"/>
      <c r="V97" s="158">
        <f>V96</f>
        <v>2.5</v>
      </c>
      <c r="W97" s="158">
        <f>W93-V86</f>
        <v>0.3325</v>
      </c>
      <c r="X97" s="86"/>
      <c r="Y97" s="121"/>
      <c r="AA97" s="187">
        <f t="shared" si="5"/>
        <v>19.99999</v>
      </c>
      <c r="AB97" s="185">
        <f t="shared" si="3"/>
        <v>19.999989999999997</v>
      </c>
      <c r="AC97" s="188">
        <f t="shared" si="10"/>
        <v>19</v>
      </c>
      <c r="AD97" s="186"/>
      <c r="AE97" s="153">
        <f t="shared" si="11"/>
        <v>18.999999999999996</v>
      </c>
      <c r="AF97" s="153">
        <f t="shared" si="8"/>
        <v>2.5</v>
      </c>
      <c r="AG97" s="130">
        <f t="shared" si="7"/>
        <v>0.3</v>
      </c>
      <c r="AH97" s="220">
        <f t="shared" si="9"/>
        <v>2.5</v>
      </c>
      <c r="AI97" s="220">
        <f t="shared" si="2"/>
        <v>0.3</v>
      </c>
    </row>
    <row r="98" spans="21:35" ht="15.75">
      <c r="U98" s="105" t="s">
        <v>169</v>
      </c>
      <c r="V98" s="158">
        <f>V93-V88</f>
        <v>2.12</v>
      </c>
      <c r="W98" s="158">
        <f>W93</f>
        <v>0.38</v>
      </c>
      <c r="X98" s="86"/>
      <c r="Y98" s="121"/>
      <c r="AA98" s="187">
        <f t="shared" si="5"/>
        <v>20</v>
      </c>
      <c r="AB98" s="185">
        <f t="shared" si="3"/>
        <v>19.999999999999996</v>
      </c>
      <c r="AC98" s="188">
        <f t="shared" si="10"/>
        <v>20</v>
      </c>
      <c r="AD98" s="186"/>
      <c r="AE98" s="153">
        <f t="shared" si="11"/>
        <v>19.999999999999996</v>
      </c>
      <c r="AF98" s="153">
        <f t="shared" si="8"/>
        <v>2.5</v>
      </c>
      <c r="AG98" s="130">
        <f t="shared" si="7"/>
        <v>0.3</v>
      </c>
      <c r="AH98" s="220">
        <f t="shared" si="9"/>
        <v>2.5</v>
      </c>
      <c r="AI98" s="220">
        <f t="shared" si="2"/>
        <v>0.3</v>
      </c>
    </row>
    <row r="99" spans="21:35" ht="15.75">
      <c r="U99" s="156"/>
      <c r="V99" s="211">
        <f>V93+V88</f>
        <v>2.88</v>
      </c>
      <c r="W99" s="211">
        <f>W98</f>
        <v>0.38</v>
      </c>
      <c r="X99" s="107"/>
      <c r="Y99" s="157"/>
      <c r="AA99" s="187">
        <f t="shared" si="5"/>
        <v>20.99999</v>
      </c>
      <c r="AB99" s="185">
        <f t="shared" si="3"/>
        <v>20.999989999999997</v>
      </c>
      <c r="AC99" s="188">
        <f t="shared" si="10"/>
        <v>20</v>
      </c>
      <c r="AD99" s="186"/>
      <c r="AE99" s="153">
        <f t="shared" si="11"/>
        <v>19.999999999999996</v>
      </c>
      <c r="AF99" s="153">
        <f t="shared" si="8"/>
        <v>2.5</v>
      </c>
      <c r="AG99" s="130">
        <f t="shared" si="7"/>
        <v>0</v>
      </c>
      <c r="AH99" s="220">
        <f t="shared" si="9"/>
        <v>2.5</v>
      </c>
      <c r="AI99" s="220">
        <f t="shared" si="2"/>
        <v>0.3</v>
      </c>
    </row>
    <row r="100" spans="21:35" ht="15.75">
      <c r="U100" s="102" t="s">
        <v>170</v>
      </c>
      <c r="V100" s="120"/>
      <c r="W100" s="120"/>
      <c r="X100" s="103"/>
      <c r="Y100" s="104"/>
      <c r="AA100" s="187">
        <f t="shared" si="5"/>
        <v>21</v>
      </c>
      <c r="AB100" s="185">
        <f t="shared" si="3"/>
        <v>20.999999999999996</v>
      </c>
      <c r="AC100" s="188">
        <f t="shared" si="10"/>
        <v>21</v>
      </c>
      <c r="AD100" s="186"/>
      <c r="AE100" s="153">
        <f t="shared" si="11"/>
        <v>20.999999999999996</v>
      </c>
      <c r="AF100" s="153">
        <f t="shared" si="8"/>
        <v>2.5</v>
      </c>
      <c r="AG100" s="130">
        <f t="shared" si="7"/>
        <v>0</v>
      </c>
      <c r="AH100" s="220">
        <f t="shared" si="9"/>
        <v>2.5</v>
      </c>
      <c r="AI100" s="220">
        <f t="shared" si="2"/>
        <v>0.3</v>
      </c>
    </row>
    <row r="101" spans="21:35" ht="15.75">
      <c r="U101" s="105" t="s">
        <v>171</v>
      </c>
      <c r="V101" s="106">
        <f>IF($AC$26=0,0.5,0.5*AB30)</f>
        <v>0.5</v>
      </c>
      <c r="W101" s="106"/>
      <c r="X101" s="86"/>
      <c r="Y101" s="121"/>
      <c r="AA101" s="187">
        <f t="shared" si="5"/>
        <v>21.99999</v>
      </c>
      <c r="AB101" s="185">
        <f t="shared" si="3"/>
        <v>21.999989999999997</v>
      </c>
      <c r="AC101" s="188">
        <f t="shared" si="10"/>
        <v>21</v>
      </c>
      <c r="AD101" s="186"/>
      <c r="AE101" s="153">
        <f t="shared" si="11"/>
        <v>20.999999999999996</v>
      </c>
      <c r="AF101" s="153">
        <f t="shared" si="8"/>
        <v>2.5</v>
      </c>
      <c r="AG101" s="130">
        <f t="shared" si="7"/>
        <v>0.3</v>
      </c>
      <c r="AH101" s="220">
        <f t="shared" si="9"/>
        <v>2.5</v>
      </c>
      <c r="AI101" s="220">
        <f t="shared" si="2"/>
        <v>0.3</v>
      </c>
    </row>
    <row r="102" spans="21:35" ht="15.75">
      <c r="U102" s="105" t="s">
        <v>172</v>
      </c>
      <c r="V102" s="106">
        <v>0.1</v>
      </c>
      <c r="W102" s="106"/>
      <c r="X102" s="86"/>
      <c r="Y102" s="121"/>
      <c r="AA102" s="187">
        <f t="shared" si="5"/>
        <v>22</v>
      </c>
      <c r="AB102" s="185">
        <f t="shared" si="3"/>
        <v>21.999999999999996</v>
      </c>
      <c r="AC102" s="188">
        <f t="shared" si="10"/>
        <v>22</v>
      </c>
      <c r="AD102" s="186"/>
      <c r="AE102" s="153">
        <f t="shared" si="11"/>
        <v>21.999999999999996</v>
      </c>
      <c r="AF102" s="153">
        <f t="shared" si="8"/>
        <v>2.5</v>
      </c>
      <c r="AG102" s="130">
        <f t="shared" si="7"/>
        <v>0.3</v>
      </c>
      <c r="AH102" s="220">
        <f t="shared" si="9"/>
        <v>2.5</v>
      </c>
      <c r="AI102" s="220">
        <f t="shared" si="2"/>
        <v>0.3</v>
      </c>
    </row>
    <row r="103" spans="21:35" ht="15.75">
      <c r="U103" s="105" t="s">
        <v>173</v>
      </c>
      <c r="V103" s="106">
        <f>V101/2</f>
        <v>0.25</v>
      </c>
      <c r="W103" s="106"/>
      <c r="X103" s="86"/>
      <c r="Y103" s="121"/>
      <c r="AA103" s="187">
        <f t="shared" si="5"/>
        <v>22.99999</v>
      </c>
      <c r="AB103" s="185">
        <f t="shared" si="3"/>
        <v>22.999989999999997</v>
      </c>
      <c r="AC103" s="188">
        <f t="shared" si="10"/>
        <v>22</v>
      </c>
      <c r="AD103" s="186"/>
      <c r="AE103" s="153">
        <f t="shared" si="11"/>
        <v>21.999999999999996</v>
      </c>
      <c r="AF103" s="153">
        <f t="shared" si="8"/>
        <v>2.5</v>
      </c>
      <c r="AG103" s="130">
        <f t="shared" si="7"/>
        <v>0</v>
      </c>
      <c r="AH103" s="220">
        <f t="shared" si="9"/>
        <v>2.5</v>
      </c>
      <c r="AI103" s="220">
        <f t="shared" si="2"/>
        <v>0.3</v>
      </c>
    </row>
    <row r="104" spans="21:35" ht="15.75">
      <c r="U104" s="156" t="s">
        <v>174</v>
      </c>
      <c r="V104" s="211">
        <f>V64+V62/2</f>
        <v>6.5</v>
      </c>
      <c r="W104" s="228">
        <f>0.3</f>
        <v>0.3</v>
      </c>
      <c r="X104" s="107"/>
      <c r="Y104" s="157"/>
      <c r="AA104" s="187">
        <f t="shared" si="5"/>
        <v>23</v>
      </c>
      <c r="AB104" s="185">
        <f t="shared" si="3"/>
        <v>22.999999999999996</v>
      </c>
      <c r="AC104" s="188">
        <f t="shared" si="10"/>
        <v>23</v>
      </c>
      <c r="AD104" s="186"/>
      <c r="AE104" s="153">
        <f t="shared" si="11"/>
        <v>22.999999999999996</v>
      </c>
      <c r="AF104" s="153">
        <f t="shared" si="8"/>
        <v>2.5</v>
      </c>
      <c r="AG104" s="130">
        <f t="shared" si="7"/>
        <v>0</v>
      </c>
      <c r="AH104" s="220">
        <f t="shared" si="9"/>
        <v>2.5</v>
      </c>
      <c r="AI104" s="220">
        <f t="shared" si="2"/>
        <v>0.3</v>
      </c>
    </row>
    <row r="105" spans="21:35" ht="15.75">
      <c r="U105" s="216">
        <v>1</v>
      </c>
      <c r="V105" s="158">
        <f>$V$104</f>
        <v>6.5</v>
      </c>
      <c r="W105" s="207">
        <f>W104</f>
        <v>0.3</v>
      </c>
      <c r="AA105" s="187">
        <f t="shared" si="5"/>
        <v>23.99999</v>
      </c>
      <c r="AB105" s="185">
        <f t="shared" si="3"/>
        <v>23.999989999999997</v>
      </c>
      <c r="AC105" s="188">
        <f t="shared" si="10"/>
        <v>23</v>
      </c>
      <c r="AD105" s="186"/>
      <c r="AE105" s="153">
        <f t="shared" si="11"/>
        <v>22.999999999999996</v>
      </c>
      <c r="AF105" s="153">
        <f t="shared" si="8"/>
        <v>2.5</v>
      </c>
      <c r="AG105" s="130">
        <f t="shared" si="7"/>
        <v>0.3</v>
      </c>
      <c r="AH105" s="220">
        <f t="shared" si="9"/>
        <v>2.5</v>
      </c>
      <c r="AI105" s="220">
        <f t="shared" si="2"/>
        <v>0.3</v>
      </c>
    </row>
    <row r="106" spans="21:35" ht="15.75">
      <c r="U106" s="216">
        <v>2</v>
      </c>
      <c r="V106" s="158">
        <f>V105</f>
        <v>6.5</v>
      </c>
      <c r="W106" s="207">
        <f>W105+V102</f>
        <v>0.4</v>
      </c>
      <c r="AA106" s="187">
        <f t="shared" si="5"/>
        <v>24</v>
      </c>
      <c r="AB106" s="185">
        <f t="shared" si="3"/>
        <v>23.999999999999993</v>
      </c>
      <c r="AC106" s="188">
        <f t="shared" si="10"/>
        <v>24</v>
      </c>
      <c r="AD106" s="186"/>
      <c r="AE106" s="153">
        <f t="shared" si="11"/>
        <v>23.999999999999993</v>
      </c>
      <c r="AF106" s="153">
        <f t="shared" si="8"/>
        <v>2.5</v>
      </c>
      <c r="AG106" s="130">
        <f t="shared" si="7"/>
        <v>0.3</v>
      </c>
      <c r="AH106" s="220">
        <f t="shared" si="9"/>
        <v>2.5</v>
      </c>
      <c r="AI106" s="220">
        <f t="shared" si="2"/>
        <v>0.3</v>
      </c>
    </row>
    <row r="107" spans="21:35" ht="15.75">
      <c r="U107" s="216">
        <v>3</v>
      </c>
      <c r="V107" s="158">
        <f>V106</f>
        <v>6.5</v>
      </c>
      <c r="W107" s="207">
        <f>W106-V102/2</f>
        <v>0.35000000000000003</v>
      </c>
      <c r="AA107" s="187">
        <f t="shared" si="5"/>
        <v>24.99999</v>
      </c>
      <c r="AB107" s="185">
        <f t="shared" si="3"/>
        <v>24.999989999999993</v>
      </c>
      <c r="AC107" s="188">
        <f t="shared" si="10"/>
        <v>24</v>
      </c>
      <c r="AD107" s="186"/>
      <c r="AE107" s="153">
        <f t="shared" si="11"/>
        <v>23.999999999999993</v>
      </c>
      <c r="AF107" s="153">
        <f t="shared" si="8"/>
        <v>2.5</v>
      </c>
      <c r="AG107" s="130">
        <f t="shared" si="7"/>
        <v>0</v>
      </c>
      <c r="AH107" s="220">
        <f t="shared" si="9"/>
        <v>2.5</v>
      </c>
      <c r="AI107" s="220">
        <f t="shared" si="2"/>
        <v>0.3</v>
      </c>
    </row>
    <row r="108" spans="21:35" ht="15.75">
      <c r="U108" s="216">
        <v>4</v>
      </c>
      <c r="V108" s="158">
        <f>V107+$V$101</f>
        <v>7</v>
      </c>
      <c r="W108" s="207">
        <f>W107</f>
        <v>0.35000000000000003</v>
      </c>
      <c r="AA108" s="187">
        <f t="shared" si="5"/>
        <v>25</v>
      </c>
      <c r="AB108" s="185">
        <f t="shared" si="3"/>
        <v>24.999999999999993</v>
      </c>
      <c r="AC108" s="188">
        <f t="shared" si="10"/>
        <v>25</v>
      </c>
      <c r="AD108" s="186"/>
      <c r="AE108" s="153">
        <f t="shared" si="11"/>
        <v>24.999999999999993</v>
      </c>
      <c r="AF108" s="153">
        <f t="shared" si="8"/>
        <v>2.5</v>
      </c>
      <c r="AG108" s="130">
        <f t="shared" si="7"/>
        <v>0</v>
      </c>
      <c r="AH108" s="220">
        <f t="shared" si="9"/>
        <v>2.5</v>
      </c>
      <c r="AI108" s="220">
        <f t="shared" si="2"/>
        <v>0.3</v>
      </c>
    </row>
    <row r="109" spans="21:35" ht="15.75">
      <c r="U109" s="216">
        <v>5</v>
      </c>
      <c r="V109" s="158">
        <f>V108</f>
        <v>7</v>
      </c>
      <c r="W109" s="207">
        <f>W108+V102/2</f>
        <v>0.4</v>
      </c>
      <c r="AA109" s="187">
        <f t="shared" si="5"/>
        <v>25.99999</v>
      </c>
      <c r="AB109" s="185">
        <f t="shared" si="3"/>
        <v>25.999989999999993</v>
      </c>
      <c r="AC109" s="188">
        <f t="shared" si="10"/>
        <v>25</v>
      </c>
      <c r="AD109" s="186"/>
      <c r="AE109" s="153">
        <f t="shared" si="11"/>
        <v>24.999999999999993</v>
      </c>
      <c r="AF109" s="153">
        <f t="shared" si="8"/>
        <v>2.5</v>
      </c>
      <c r="AG109" s="130">
        <f t="shared" si="7"/>
        <v>0.3</v>
      </c>
      <c r="AH109" s="220">
        <f t="shared" si="9"/>
        <v>2.5</v>
      </c>
      <c r="AI109" s="220">
        <f t="shared" si="2"/>
        <v>0.3</v>
      </c>
    </row>
    <row r="110" spans="21:35" ht="15.75">
      <c r="U110" s="208">
        <v>6</v>
      </c>
      <c r="V110" s="211">
        <f>V108</f>
        <v>7</v>
      </c>
      <c r="W110" s="218">
        <f>W109-V102</f>
        <v>0.30000000000000004</v>
      </c>
      <c r="AA110" s="187">
        <f t="shared" si="5"/>
        <v>26</v>
      </c>
      <c r="AB110" s="185">
        <f t="shared" si="3"/>
        <v>25.999999999999993</v>
      </c>
      <c r="AC110" s="188">
        <f t="shared" si="10"/>
        <v>26</v>
      </c>
      <c r="AD110" s="186"/>
      <c r="AE110" s="153">
        <f t="shared" si="11"/>
        <v>25.999999999999993</v>
      </c>
      <c r="AF110" s="153">
        <f t="shared" si="8"/>
        <v>2.5</v>
      </c>
      <c r="AG110" s="130">
        <f t="shared" si="7"/>
        <v>0.3</v>
      </c>
      <c r="AH110" s="220">
        <f t="shared" si="9"/>
        <v>2.5</v>
      </c>
      <c r="AI110" s="220">
        <f t="shared" si="2"/>
        <v>0.3</v>
      </c>
    </row>
    <row r="111" spans="21:35" ht="15.75">
      <c r="U111" s="215">
        <v>7</v>
      </c>
      <c r="V111" s="159">
        <f>V110+V103+V101</f>
        <v>7.75</v>
      </c>
      <c r="W111" s="217">
        <f>W110</f>
        <v>0.30000000000000004</v>
      </c>
      <c r="AA111" s="187">
        <f t="shared" si="5"/>
        <v>26.99999</v>
      </c>
      <c r="AB111" s="185">
        <f t="shared" si="3"/>
        <v>26.999989999999993</v>
      </c>
      <c r="AC111" s="188">
        <f t="shared" si="10"/>
        <v>26</v>
      </c>
      <c r="AD111" s="186"/>
      <c r="AE111" s="153">
        <f t="shared" si="11"/>
        <v>25.999999999999993</v>
      </c>
      <c r="AF111" s="153">
        <f t="shared" si="8"/>
        <v>2.5</v>
      </c>
      <c r="AG111" s="130">
        <f t="shared" si="7"/>
        <v>0</v>
      </c>
      <c r="AH111" s="220">
        <f t="shared" si="9"/>
        <v>2.5</v>
      </c>
      <c r="AI111" s="220">
        <f t="shared" si="2"/>
        <v>0.3</v>
      </c>
    </row>
    <row r="112" spans="21:35" ht="15.75">
      <c r="U112" s="216">
        <v>8</v>
      </c>
      <c r="V112" s="158">
        <f>V111</f>
        <v>7.75</v>
      </c>
      <c r="W112" s="207">
        <f>W111+V102/2</f>
        <v>0.35000000000000003</v>
      </c>
      <c r="AA112" s="187">
        <f t="shared" si="5"/>
        <v>27</v>
      </c>
      <c r="AB112" s="185">
        <f t="shared" si="3"/>
        <v>26.999999999999993</v>
      </c>
      <c r="AC112" s="188">
        <f t="shared" si="10"/>
        <v>27</v>
      </c>
      <c r="AD112" s="186"/>
      <c r="AE112" s="153">
        <f t="shared" si="11"/>
        <v>26.999999999999993</v>
      </c>
      <c r="AF112" s="153">
        <f t="shared" si="8"/>
        <v>2.5</v>
      </c>
      <c r="AG112" s="130">
        <f t="shared" si="7"/>
        <v>0</v>
      </c>
      <c r="AH112" s="220">
        <f t="shared" si="9"/>
        <v>2.5</v>
      </c>
      <c r="AI112" s="220">
        <f t="shared" si="2"/>
        <v>0.3</v>
      </c>
    </row>
    <row r="113" spans="21:35" ht="15.75">
      <c r="U113" s="216">
        <v>9</v>
      </c>
      <c r="V113" s="158">
        <f>V112-V101</f>
        <v>7.25</v>
      </c>
      <c r="W113" s="207">
        <f>W112</f>
        <v>0.35000000000000003</v>
      </c>
      <c r="AA113" s="187">
        <f t="shared" si="5"/>
        <v>27.99999</v>
      </c>
      <c r="AB113" s="185">
        <f t="shared" si="3"/>
        <v>27.999989999999993</v>
      </c>
      <c r="AC113" s="188">
        <f t="shared" si="10"/>
        <v>27</v>
      </c>
      <c r="AD113" s="186"/>
      <c r="AE113" s="153">
        <f t="shared" si="11"/>
        <v>26.999999999999993</v>
      </c>
      <c r="AF113" s="153">
        <f t="shared" si="8"/>
        <v>2.5</v>
      </c>
      <c r="AG113" s="130">
        <f t="shared" si="7"/>
        <v>0.3</v>
      </c>
      <c r="AH113" s="220">
        <f t="shared" si="9"/>
        <v>2.5</v>
      </c>
      <c r="AI113" s="220">
        <f t="shared" si="2"/>
        <v>0.3</v>
      </c>
    </row>
    <row r="114" spans="21:35" ht="15.75">
      <c r="U114" s="208">
        <v>10</v>
      </c>
      <c r="V114" s="211">
        <f>V113</f>
        <v>7.25</v>
      </c>
      <c r="W114" s="218">
        <f>W113+V102/2</f>
        <v>0.4</v>
      </c>
      <c r="AA114" s="187">
        <f t="shared" si="5"/>
        <v>28</v>
      </c>
      <c r="AB114" s="185">
        <f t="shared" si="3"/>
        <v>27.999999999999993</v>
      </c>
      <c r="AC114" s="188">
        <f t="shared" si="10"/>
        <v>28</v>
      </c>
      <c r="AD114" s="186"/>
      <c r="AE114" s="153">
        <f t="shared" si="11"/>
        <v>27.999999999999993</v>
      </c>
      <c r="AF114" s="153">
        <f t="shared" si="8"/>
        <v>2.5</v>
      </c>
      <c r="AG114" s="130">
        <f t="shared" si="7"/>
        <v>0.3</v>
      </c>
      <c r="AH114" s="220">
        <f t="shared" si="9"/>
        <v>2.5</v>
      </c>
      <c r="AI114" s="220">
        <f t="shared" si="2"/>
        <v>0.3</v>
      </c>
    </row>
    <row r="115" spans="21:35" ht="15.75">
      <c r="U115" s="215">
        <v>11</v>
      </c>
      <c r="V115" s="159">
        <f>V114+V101+V103</f>
        <v>8</v>
      </c>
      <c r="W115" s="217">
        <f>W114</f>
        <v>0.4</v>
      </c>
      <c r="AA115" s="187">
        <f t="shared" si="5"/>
        <v>28.99999</v>
      </c>
      <c r="AB115" s="185">
        <f t="shared" si="3"/>
        <v>28.999989999999993</v>
      </c>
      <c r="AC115" s="188">
        <f t="shared" si="10"/>
        <v>28</v>
      </c>
      <c r="AD115" s="186"/>
      <c r="AE115" s="153">
        <f t="shared" si="11"/>
        <v>27.999999999999993</v>
      </c>
      <c r="AF115" s="153">
        <f t="shared" si="8"/>
        <v>2.5</v>
      </c>
      <c r="AG115" s="130">
        <f t="shared" si="7"/>
        <v>0</v>
      </c>
      <c r="AH115" s="220">
        <f t="shared" si="9"/>
        <v>2.5</v>
      </c>
      <c r="AI115" s="220">
        <f t="shared" si="2"/>
        <v>0.3</v>
      </c>
    </row>
    <row r="116" spans="21:35" ht="15.75">
      <c r="U116" s="216">
        <v>12</v>
      </c>
      <c r="V116" s="158">
        <f>V115</f>
        <v>8</v>
      </c>
      <c r="W116" s="207">
        <f>W115-V102</f>
        <v>0.30000000000000004</v>
      </c>
      <c r="AA116" s="187">
        <f t="shared" si="5"/>
        <v>29</v>
      </c>
      <c r="AB116" s="185">
        <f t="shared" si="3"/>
        <v>28.999999999999993</v>
      </c>
      <c r="AC116" s="188">
        <f t="shared" si="10"/>
        <v>29</v>
      </c>
      <c r="AD116" s="186"/>
      <c r="AE116" s="153">
        <f t="shared" si="11"/>
        <v>28.999999999999993</v>
      </c>
      <c r="AF116" s="153">
        <f t="shared" si="8"/>
        <v>2.5</v>
      </c>
      <c r="AG116" s="130">
        <f t="shared" si="7"/>
        <v>0</v>
      </c>
      <c r="AH116" s="220">
        <f t="shared" si="9"/>
        <v>2.5</v>
      </c>
      <c r="AI116" s="220">
        <f t="shared" si="2"/>
        <v>0.3</v>
      </c>
    </row>
    <row r="117" spans="21:35" ht="15.75">
      <c r="U117" s="208">
        <v>13</v>
      </c>
      <c r="V117" s="211">
        <f>V116+V101</f>
        <v>8.5</v>
      </c>
      <c r="W117" s="218">
        <f>W116</f>
        <v>0.30000000000000004</v>
      </c>
      <c r="AA117" s="187">
        <f t="shared" si="5"/>
        <v>29.99999</v>
      </c>
      <c r="AB117" s="185">
        <f t="shared" si="3"/>
        <v>29.999989999999993</v>
      </c>
      <c r="AC117" s="188">
        <f t="shared" si="10"/>
        <v>29</v>
      </c>
      <c r="AD117" s="186"/>
      <c r="AE117" s="153">
        <f t="shared" si="11"/>
        <v>28.999999999999993</v>
      </c>
      <c r="AF117" s="153">
        <f t="shared" si="8"/>
        <v>2.5</v>
      </c>
      <c r="AG117" s="130">
        <f t="shared" si="7"/>
        <v>0.3</v>
      </c>
      <c r="AH117" s="220">
        <f t="shared" si="9"/>
        <v>2.5</v>
      </c>
      <c r="AI117" s="220">
        <f t="shared" si="2"/>
        <v>0.3</v>
      </c>
    </row>
    <row r="118" spans="21:35" ht="15.75">
      <c r="U118" s="229" t="s">
        <v>184</v>
      </c>
      <c r="V118" s="233"/>
      <c r="W118" s="234"/>
      <c r="AA118" s="187">
        <f t="shared" si="5"/>
        <v>30</v>
      </c>
      <c r="AB118" s="185">
        <f t="shared" si="3"/>
        <v>29.999999999999993</v>
      </c>
      <c r="AC118" s="188">
        <f t="shared" si="10"/>
        <v>30</v>
      </c>
      <c r="AD118" s="186"/>
      <c r="AE118" s="153">
        <f t="shared" si="11"/>
        <v>29.999999999999993</v>
      </c>
      <c r="AF118" s="153">
        <f t="shared" si="8"/>
        <v>2.5</v>
      </c>
      <c r="AG118" s="130">
        <f t="shared" si="7"/>
        <v>0.3</v>
      </c>
      <c r="AH118" s="220">
        <f t="shared" si="9"/>
        <v>2.5</v>
      </c>
      <c r="AI118" s="220">
        <f t="shared" si="2"/>
        <v>0.3</v>
      </c>
    </row>
    <row r="119" spans="21:35" ht="15.75">
      <c r="U119" s="230" t="s">
        <v>185</v>
      </c>
      <c r="V119" s="106">
        <v>0.22</v>
      </c>
      <c r="W119" s="161"/>
      <c r="AA119" s="187">
        <f t="shared" si="5"/>
        <v>30.99999</v>
      </c>
      <c r="AB119" s="185">
        <f t="shared" si="3"/>
        <v>30.999989999999993</v>
      </c>
      <c r="AC119" s="188">
        <f t="shared" si="10"/>
        <v>30</v>
      </c>
      <c r="AD119" s="186"/>
      <c r="AE119" s="153">
        <f t="shared" si="11"/>
        <v>29.999999999999993</v>
      </c>
      <c r="AF119" s="153">
        <f t="shared" si="8"/>
        <v>2.5</v>
      </c>
      <c r="AG119" s="130">
        <f t="shared" si="7"/>
        <v>0</v>
      </c>
      <c r="AH119" s="220">
        <f t="shared" si="9"/>
        <v>2.5</v>
      </c>
      <c r="AI119" s="220">
        <f t="shared" si="2"/>
        <v>0.3</v>
      </c>
    </row>
    <row r="120" spans="21:35" ht="15.75">
      <c r="U120" s="230" t="s">
        <v>186</v>
      </c>
      <c r="V120" s="106">
        <f>IF($AC$26=0,1.8,1.8*AB30)</f>
        <v>1.8</v>
      </c>
      <c r="W120" s="161"/>
      <c r="AA120" s="187">
        <f t="shared" si="5"/>
        <v>31</v>
      </c>
      <c r="AB120" s="185">
        <f t="shared" si="3"/>
        <v>30.999999999999993</v>
      </c>
      <c r="AC120" s="188">
        <f t="shared" si="10"/>
        <v>31</v>
      </c>
      <c r="AD120" s="186"/>
      <c r="AE120" s="153">
        <f t="shared" si="11"/>
        <v>30.999999999999993</v>
      </c>
      <c r="AF120" s="153">
        <f t="shared" si="8"/>
        <v>2.5</v>
      </c>
      <c r="AG120" s="130">
        <f t="shared" si="7"/>
        <v>0</v>
      </c>
      <c r="AH120" s="220">
        <f t="shared" si="9"/>
        <v>2.5</v>
      </c>
      <c r="AI120" s="220">
        <f t="shared" si="2"/>
        <v>0.3</v>
      </c>
    </row>
    <row r="121" spans="21:35" ht="15.75">
      <c r="U121" s="105"/>
      <c r="V121" s="106" t="s">
        <v>96</v>
      </c>
      <c r="W121" s="161" t="s">
        <v>97</v>
      </c>
      <c r="AA121" s="187">
        <f t="shared" si="5"/>
        <v>31.99999</v>
      </c>
      <c r="AB121" s="185">
        <f t="shared" si="3"/>
        <v>31.999989999999993</v>
      </c>
      <c r="AC121" s="188">
        <f t="shared" si="10"/>
        <v>31</v>
      </c>
      <c r="AD121" s="186"/>
      <c r="AE121" s="153">
        <f t="shared" si="11"/>
        <v>30.999999999999993</v>
      </c>
      <c r="AF121" s="153">
        <f t="shared" si="8"/>
        <v>2.5</v>
      </c>
      <c r="AG121" s="130">
        <f t="shared" si="7"/>
        <v>0.3</v>
      </c>
      <c r="AH121" s="220">
        <f t="shared" si="9"/>
        <v>2.5</v>
      </c>
      <c r="AI121" s="220">
        <f t="shared" si="2"/>
        <v>0.3</v>
      </c>
    </row>
    <row r="122" spans="21:35" ht="15.75">
      <c r="U122" s="231" t="s">
        <v>187</v>
      </c>
      <c r="V122" s="228">
        <f>(V65+V71)/2</f>
        <v>6.5</v>
      </c>
      <c r="W122" s="232">
        <f>(W65+W72)/2</f>
        <v>0.175</v>
      </c>
      <c r="AA122" s="187">
        <f t="shared" si="5"/>
        <v>32</v>
      </c>
      <c r="AB122" s="185">
        <f t="shared" si="3"/>
        <v>31.999999999999993</v>
      </c>
      <c r="AC122" s="188">
        <f t="shared" si="10"/>
        <v>32</v>
      </c>
      <c r="AD122" s="186"/>
      <c r="AE122" s="153">
        <f t="shared" si="11"/>
        <v>31.999999999999993</v>
      </c>
      <c r="AF122" s="153">
        <f t="shared" si="8"/>
        <v>2.5</v>
      </c>
      <c r="AG122" s="130">
        <f t="shared" si="7"/>
        <v>0.3</v>
      </c>
      <c r="AH122" s="220">
        <f t="shared" si="9"/>
        <v>2.5</v>
      </c>
      <c r="AI122" s="220">
        <f t="shared" si="2"/>
        <v>0.3</v>
      </c>
    </row>
    <row r="123" spans="21:35" ht="15.75">
      <c r="U123" s="229" t="s">
        <v>184</v>
      </c>
      <c r="V123" s="120">
        <f>V122-V120/2</f>
        <v>5.6</v>
      </c>
      <c r="W123" s="160">
        <f>W122-V119/2</f>
        <v>0.06499999999999999</v>
      </c>
      <c r="AA123" s="187">
        <f t="shared" si="5"/>
        <v>32.99999</v>
      </c>
      <c r="AB123" s="185">
        <f t="shared" si="3"/>
        <v>32.99998999999999</v>
      </c>
      <c r="AC123" s="188">
        <f t="shared" si="10"/>
        <v>32</v>
      </c>
      <c r="AD123" s="186"/>
      <c r="AE123" s="153">
        <f t="shared" si="11"/>
        <v>31.999999999999993</v>
      </c>
      <c r="AF123" s="153">
        <f t="shared" si="8"/>
        <v>2.5</v>
      </c>
      <c r="AG123" s="130">
        <f t="shared" si="7"/>
        <v>0</v>
      </c>
      <c r="AH123" s="220">
        <f t="shared" si="9"/>
        <v>2.5</v>
      </c>
      <c r="AI123" s="220">
        <f aca="true" t="shared" si="12" ref="AI123:AI186">IF($J$5=0,$V$40,IF($U$1&lt;=AB123,$AC$55,AG123))</f>
        <v>0.3</v>
      </c>
    </row>
    <row r="124" spans="21:35" ht="15.75">
      <c r="U124" s="230"/>
      <c r="V124" s="106">
        <f>V122+V120/2</f>
        <v>7.4</v>
      </c>
      <c r="W124" s="161">
        <f>W123</f>
        <v>0.06499999999999999</v>
      </c>
      <c r="AA124" s="187">
        <f t="shared" si="5"/>
        <v>33</v>
      </c>
      <c r="AB124" s="185">
        <f aca="true" t="shared" si="13" ref="AB124:AB187">AA124*AC$56</f>
        <v>32.99999999999999</v>
      </c>
      <c r="AC124" s="188">
        <f t="shared" si="10"/>
        <v>33</v>
      </c>
      <c r="AD124" s="186"/>
      <c r="AE124" s="153">
        <f t="shared" si="11"/>
        <v>32.99999999999999</v>
      </c>
      <c r="AF124" s="153">
        <f t="shared" si="8"/>
        <v>2.5</v>
      </c>
      <c r="AG124" s="130">
        <f t="shared" si="7"/>
        <v>0</v>
      </c>
      <c r="AH124" s="220">
        <f t="shared" si="9"/>
        <v>2.5</v>
      </c>
      <c r="AI124" s="220">
        <f t="shared" si="12"/>
        <v>0.3</v>
      </c>
    </row>
    <row r="125" spans="21:35" ht="15.75">
      <c r="U125" s="230"/>
      <c r="V125" s="106">
        <f>V124</f>
        <v>7.4</v>
      </c>
      <c r="W125" s="161">
        <f>W122+V119/2</f>
        <v>0.285</v>
      </c>
      <c r="AA125" s="187">
        <f aca="true" t="shared" si="14" ref="AA125:AA188">AA123+1</f>
        <v>33.99999</v>
      </c>
      <c r="AB125" s="185">
        <f t="shared" si="13"/>
        <v>33.99998999999999</v>
      </c>
      <c r="AC125" s="188">
        <f t="shared" si="10"/>
        <v>33</v>
      </c>
      <c r="AD125" s="186"/>
      <c r="AE125" s="153">
        <f t="shared" si="11"/>
        <v>32.99999999999999</v>
      </c>
      <c r="AF125" s="153">
        <f t="shared" si="8"/>
        <v>2.5</v>
      </c>
      <c r="AG125" s="130">
        <f t="shared" si="7"/>
        <v>0.3</v>
      </c>
      <c r="AH125" s="220">
        <f t="shared" si="9"/>
        <v>2.5</v>
      </c>
      <c r="AI125" s="220">
        <f t="shared" si="12"/>
        <v>0.3</v>
      </c>
    </row>
    <row r="126" spans="21:35" ht="15.75">
      <c r="U126" s="230"/>
      <c r="V126" s="106">
        <f>V123</f>
        <v>5.6</v>
      </c>
      <c r="W126" s="161">
        <f>W125</f>
        <v>0.285</v>
      </c>
      <c r="AA126" s="187">
        <f t="shared" si="14"/>
        <v>34</v>
      </c>
      <c r="AB126" s="185">
        <f t="shared" si="13"/>
        <v>33.99999999999999</v>
      </c>
      <c r="AC126" s="188">
        <f t="shared" si="10"/>
        <v>34</v>
      </c>
      <c r="AD126" s="186"/>
      <c r="AE126" s="153">
        <f t="shared" si="11"/>
        <v>33.99999999999999</v>
      </c>
      <c r="AF126" s="153">
        <f t="shared" si="8"/>
        <v>2.5</v>
      </c>
      <c r="AG126" s="130">
        <f t="shared" si="7"/>
        <v>0.3</v>
      </c>
      <c r="AH126" s="220">
        <f t="shared" si="9"/>
        <v>2.5</v>
      </c>
      <c r="AI126" s="220">
        <f t="shared" si="12"/>
        <v>0.3</v>
      </c>
    </row>
    <row r="127" spans="21:35" ht="15.75">
      <c r="U127" s="231"/>
      <c r="V127" s="228">
        <f>V123</f>
        <v>5.6</v>
      </c>
      <c r="W127" s="232">
        <f>W123</f>
        <v>0.06499999999999999</v>
      </c>
      <c r="AA127" s="187">
        <f t="shared" si="14"/>
        <v>34.99999</v>
      </c>
      <c r="AB127" s="185">
        <f t="shared" si="13"/>
        <v>34.99998999999999</v>
      </c>
      <c r="AC127" s="188">
        <f t="shared" si="10"/>
        <v>34</v>
      </c>
      <c r="AD127" s="186"/>
      <c r="AE127" s="153">
        <f t="shared" si="11"/>
        <v>33.99999999999999</v>
      </c>
      <c r="AF127" s="153">
        <f t="shared" si="8"/>
        <v>2.5</v>
      </c>
      <c r="AG127" s="130">
        <f aca="true" t="shared" si="15" ref="AG127:AG190">AG123</f>
        <v>0</v>
      </c>
      <c r="AH127" s="220">
        <f t="shared" si="9"/>
        <v>2.5</v>
      </c>
      <c r="AI127" s="220">
        <f t="shared" si="12"/>
        <v>0.3</v>
      </c>
    </row>
    <row r="128" spans="21:35" ht="15.75">
      <c r="U128" s="108" t="s">
        <v>188</v>
      </c>
      <c r="V128" s="108"/>
      <c r="W128" s="108"/>
      <c r="AA128" s="187">
        <f t="shared" si="14"/>
        <v>35</v>
      </c>
      <c r="AB128" s="185">
        <f t="shared" si="13"/>
        <v>34.99999999999999</v>
      </c>
      <c r="AC128" s="188">
        <f t="shared" si="10"/>
        <v>35</v>
      </c>
      <c r="AD128" s="186"/>
      <c r="AE128" s="153">
        <f t="shared" si="11"/>
        <v>34.99999999999999</v>
      </c>
      <c r="AF128" s="153">
        <f t="shared" si="8"/>
        <v>2.5</v>
      </c>
      <c r="AG128" s="130">
        <f t="shared" si="15"/>
        <v>0</v>
      </c>
      <c r="AH128" s="220">
        <f t="shared" si="9"/>
        <v>2.5</v>
      </c>
      <c r="AI128" s="220">
        <f t="shared" si="12"/>
        <v>0.3</v>
      </c>
    </row>
    <row r="129" spans="21:35" ht="15.75">
      <c r="U129" s="108" t="s">
        <v>189</v>
      </c>
      <c r="V129" s="108">
        <f>V119/2</f>
        <v>0.11</v>
      </c>
      <c r="W129" s="108"/>
      <c r="AA129" s="187">
        <f t="shared" si="14"/>
        <v>35.99999</v>
      </c>
      <c r="AB129" s="185">
        <f t="shared" si="13"/>
        <v>35.99998999999999</v>
      </c>
      <c r="AC129" s="188">
        <f t="shared" si="10"/>
        <v>35</v>
      </c>
      <c r="AD129" s="186"/>
      <c r="AE129" s="153">
        <f t="shared" si="11"/>
        <v>34.99999999999999</v>
      </c>
      <c r="AF129" s="153">
        <f t="shared" si="8"/>
        <v>2.5</v>
      </c>
      <c r="AG129" s="130">
        <f t="shared" si="15"/>
        <v>0.3</v>
      </c>
      <c r="AH129" s="220">
        <f t="shared" si="9"/>
        <v>2.5</v>
      </c>
      <c r="AI129" s="220">
        <f t="shared" si="12"/>
        <v>0.3</v>
      </c>
    </row>
    <row r="130" spans="21:35" ht="15.75">
      <c r="U130" s="108"/>
      <c r="V130" s="108" t="s">
        <v>96</v>
      </c>
      <c r="W130" s="108" t="s">
        <v>97</v>
      </c>
      <c r="AA130" s="187">
        <f t="shared" si="14"/>
        <v>36</v>
      </c>
      <c r="AB130" s="185">
        <f t="shared" si="13"/>
        <v>35.99999999999999</v>
      </c>
      <c r="AC130" s="188">
        <f t="shared" si="10"/>
        <v>36</v>
      </c>
      <c r="AD130" s="186"/>
      <c r="AE130" s="153">
        <f t="shared" si="11"/>
        <v>35.99999999999999</v>
      </c>
      <c r="AF130" s="153">
        <f t="shared" si="8"/>
        <v>2.5</v>
      </c>
      <c r="AG130" s="130">
        <f t="shared" si="15"/>
        <v>0.3</v>
      </c>
      <c r="AH130" s="220">
        <f t="shared" si="9"/>
        <v>2.5</v>
      </c>
      <c r="AI130" s="220">
        <f t="shared" si="12"/>
        <v>0.3</v>
      </c>
    </row>
    <row r="131" spans="21:35" ht="15.75">
      <c r="U131" s="108" t="s">
        <v>190</v>
      </c>
      <c r="V131" s="108">
        <f>(V123+V124)/2</f>
        <v>6.5</v>
      </c>
      <c r="W131" s="108">
        <f>W125</f>
        <v>0.285</v>
      </c>
      <c r="AA131" s="187">
        <f t="shared" si="14"/>
        <v>36.99999</v>
      </c>
      <c r="AB131" s="185">
        <f t="shared" si="13"/>
        <v>36.99998999999999</v>
      </c>
      <c r="AC131" s="188">
        <f t="shared" si="10"/>
        <v>36</v>
      </c>
      <c r="AD131" s="186"/>
      <c r="AE131" s="153">
        <f t="shared" si="11"/>
        <v>35.99999999999999</v>
      </c>
      <c r="AF131" s="153">
        <f aca="true" t="shared" si="16" ref="AF131:AF194">$AB$43+$AB$42/2+$AB$34*AB131</f>
        <v>2.5</v>
      </c>
      <c r="AG131" s="130">
        <f t="shared" si="15"/>
        <v>0</v>
      </c>
      <c r="AH131" s="220">
        <f aca="true" t="shared" si="17" ref="AH131:AH194">IF($J$5=0,$AB$43+$AB$42/2,IF($U$1&lt;=AB131,$AB$55,AF131))</f>
        <v>2.5</v>
      </c>
      <c r="AI131" s="220">
        <f t="shared" si="12"/>
        <v>0.3</v>
      </c>
    </row>
    <row r="132" spans="21:35" ht="15.75">
      <c r="U132" s="108" t="s">
        <v>192</v>
      </c>
      <c r="V132" s="108">
        <f>IF($AC$26=0,0.25,0.25*AB30)</f>
        <v>0.25</v>
      </c>
      <c r="W132" s="108"/>
      <c r="AA132" s="187">
        <f t="shared" si="14"/>
        <v>37</v>
      </c>
      <c r="AB132" s="185">
        <f t="shared" si="13"/>
        <v>36.99999999999999</v>
      </c>
      <c r="AC132" s="188">
        <f t="shared" si="10"/>
        <v>37</v>
      </c>
      <c r="AD132" s="186"/>
      <c r="AE132" s="153">
        <f t="shared" si="11"/>
        <v>36.99999999999999</v>
      </c>
      <c r="AF132" s="153">
        <f t="shared" si="16"/>
        <v>2.5</v>
      </c>
      <c r="AG132" s="130">
        <f t="shared" si="15"/>
        <v>0</v>
      </c>
      <c r="AH132" s="220">
        <f t="shared" si="17"/>
        <v>2.5</v>
      </c>
      <c r="AI132" s="220">
        <f t="shared" si="12"/>
        <v>0.3</v>
      </c>
    </row>
    <row r="133" spans="21:35" ht="15.75">
      <c r="U133" s="81" t="s">
        <v>193</v>
      </c>
      <c r="V133" s="108">
        <v>5</v>
      </c>
      <c r="W133" s="108"/>
      <c r="AA133" s="187">
        <f t="shared" si="14"/>
        <v>37.99999</v>
      </c>
      <c r="AB133" s="185">
        <f t="shared" si="13"/>
        <v>37.99998999999999</v>
      </c>
      <c r="AC133" s="188">
        <f t="shared" si="10"/>
        <v>37</v>
      </c>
      <c r="AD133" s="186"/>
      <c r="AE133" s="153">
        <f t="shared" si="11"/>
        <v>36.99999999999999</v>
      </c>
      <c r="AF133" s="153">
        <f t="shared" si="16"/>
        <v>2.5</v>
      </c>
      <c r="AG133" s="130">
        <f t="shared" si="15"/>
        <v>0.3</v>
      </c>
      <c r="AH133" s="220">
        <f t="shared" si="17"/>
        <v>2.5</v>
      </c>
      <c r="AI133" s="220">
        <f t="shared" si="12"/>
        <v>0.3</v>
      </c>
    </row>
    <row r="134" spans="21:35" ht="15.75">
      <c r="U134" s="108" t="s">
        <v>191</v>
      </c>
      <c r="V134" s="108">
        <f>2/AB30</f>
        <v>2</v>
      </c>
      <c r="W134" s="108" t="s">
        <v>103</v>
      </c>
      <c r="AA134" s="187">
        <f t="shared" si="14"/>
        <v>38</v>
      </c>
      <c r="AB134" s="185">
        <f t="shared" si="13"/>
        <v>37.99999999999999</v>
      </c>
      <c r="AC134" s="188">
        <f t="shared" si="10"/>
        <v>38</v>
      </c>
      <c r="AD134" s="186"/>
      <c r="AE134" s="153">
        <f t="shared" si="11"/>
        <v>37.99999999999999</v>
      </c>
      <c r="AF134" s="153">
        <f t="shared" si="16"/>
        <v>2.5</v>
      </c>
      <c r="AG134" s="130">
        <f t="shared" si="15"/>
        <v>0.3</v>
      </c>
      <c r="AH134" s="220">
        <f t="shared" si="17"/>
        <v>2.5</v>
      </c>
      <c r="AI134" s="220">
        <f t="shared" si="12"/>
        <v>0.3</v>
      </c>
    </row>
    <row r="135" spans="21:35" ht="15.75">
      <c r="U135" s="108"/>
      <c r="V135" s="108" t="s">
        <v>96</v>
      </c>
      <c r="W135" s="108" t="s">
        <v>97</v>
      </c>
      <c r="AA135" s="187">
        <f t="shared" si="14"/>
        <v>38.99999</v>
      </c>
      <c r="AB135" s="185">
        <f t="shared" si="13"/>
        <v>38.99998999999999</v>
      </c>
      <c r="AC135" s="188">
        <f t="shared" si="10"/>
        <v>38</v>
      </c>
      <c r="AD135" s="186"/>
      <c r="AE135" s="153">
        <f t="shared" si="11"/>
        <v>37.99999999999999</v>
      </c>
      <c r="AF135" s="153">
        <f t="shared" si="16"/>
        <v>2.5</v>
      </c>
      <c r="AG135" s="130">
        <f t="shared" si="15"/>
        <v>0</v>
      </c>
      <c r="AH135" s="220">
        <f t="shared" si="17"/>
        <v>2.5</v>
      </c>
      <c r="AI135" s="220">
        <f t="shared" si="12"/>
        <v>0.3</v>
      </c>
    </row>
    <row r="136" spans="21:35" ht="15.75">
      <c r="U136" s="108"/>
      <c r="V136" s="152">
        <f>V131</f>
        <v>6.5</v>
      </c>
      <c r="W136" s="235">
        <f>W123</f>
        <v>0.06499999999999999</v>
      </c>
      <c r="AA136" s="187">
        <f t="shared" si="14"/>
        <v>39</v>
      </c>
      <c r="AB136" s="185">
        <f t="shared" si="13"/>
        <v>38.99999999999999</v>
      </c>
      <c r="AC136" s="188">
        <f t="shared" si="10"/>
        <v>39</v>
      </c>
      <c r="AD136" s="186"/>
      <c r="AE136" s="153">
        <f t="shared" si="11"/>
        <v>38.99999999999999</v>
      </c>
      <c r="AF136" s="153">
        <f t="shared" si="16"/>
        <v>2.5</v>
      </c>
      <c r="AG136" s="130">
        <f t="shared" si="15"/>
        <v>0</v>
      </c>
      <c r="AH136" s="220">
        <f t="shared" si="17"/>
        <v>2.5</v>
      </c>
      <c r="AI136" s="220">
        <f t="shared" si="12"/>
        <v>0.3</v>
      </c>
    </row>
    <row r="137" spans="21:35" ht="15.75">
      <c r="U137" s="108"/>
      <c r="V137" s="152">
        <f>IF(ISERROR(V134),V136,V136+V132*SIN(2*PI()*U1/V134))</f>
        <v>6.5</v>
      </c>
      <c r="W137" s="235">
        <f>W136+SQRT(V129^2-((V136-V137)/V133)^2)</f>
        <v>0.175</v>
      </c>
      <c r="AA137" s="187">
        <f t="shared" si="14"/>
        <v>39.99999</v>
      </c>
      <c r="AB137" s="185">
        <f t="shared" si="13"/>
        <v>39.99998999999999</v>
      </c>
      <c r="AC137" s="188">
        <f t="shared" si="10"/>
        <v>39</v>
      </c>
      <c r="AD137" s="186"/>
      <c r="AE137" s="153">
        <f t="shared" si="11"/>
        <v>38.99999999999999</v>
      </c>
      <c r="AF137" s="153">
        <f t="shared" si="16"/>
        <v>2.5</v>
      </c>
      <c r="AG137" s="130">
        <f t="shared" si="15"/>
        <v>0.3</v>
      </c>
      <c r="AH137" s="220">
        <f t="shared" si="17"/>
        <v>2.5</v>
      </c>
      <c r="AI137" s="220">
        <f t="shared" si="12"/>
        <v>0.3</v>
      </c>
    </row>
    <row r="138" spans="21:35" ht="15.75">
      <c r="U138" s="108"/>
      <c r="V138" s="108"/>
      <c r="W138" s="108"/>
      <c r="AA138" s="187">
        <f t="shared" si="14"/>
        <v>40</v>
      </c>
      <c r="AB138" s="185">
        <f t="shared" si="13"/>
        <v>39.99999999999999</v>
      </c>
      <c r="AC138" s="188">
        <f t="shared" si="10"/>
        <v>40</v>
      </c>
      <c r="AD138" s="186"/>
      <c r="AE138" s="153">
        <f t="shared" si="11"/>
        <v>39.99999999999999</v>
      </c>
      <c r="AF138" s="153">
        <f t="shared" si="16"/>
        <v>2.5</v>
      </c>
      <c r="AG138" s="130">
        <f t="shared" si="15"/>
        <v>0.3</v>
      </c>
      <c r="AH138" s="220">
        <f t="shared" si="17"/>
        <v>2.5</v>
      </c>
      <c r="AI138" s="220">
        <f t="shared" si="12"/>
        <v>0.3</v>
      </c>
    </row>
    <row r="139" spans="21:35" ht="15.75">
      <c r="U139" s="108"/>
      <c r="V139" s="108"/>
      <c r="W139" s="108"/>
      <c r="AA139" s="187">
        <f t="shared" si="14"/>
        <v>40.99999</v>
      </c>
      <c r="AB139" s="185">
        <f t="shared" si="13"/>
        <v>40.99998999999999</v>
      </c>
      <c r="AC139" s="188">
        <f t="shared" si="10"/>
        <v>40</v>
      </c>
      <c r="AD139" s="186"/>
      <c r="AE139" s="153">
        <f t="shared" si="11"/>
        <v>39.99999999999999</v>
      </c>
      <c r="AF139" s="153">
        <f t="shared" si="16"/>
        <v>2.5</v>
      </c>
      <c r="AG139" s="130">
        <f t="shared" si="15"/>
        <v>0</v>
      </c>
      <c r="AH139" s="220">
        <f t="shared" si="17"/>
        <v>2.5</v>
      </c>
      <c r="AI139" s="220">
        <f t="shared" si="12"/>
        <v>0.3</v>
      </c>
    </row>
    <row r="140" spans="21:35" ht="15.75">
      <c r="U140" s="108"/>
      <c r="V140" s="108"/>
      <c r="W140" s="108"/>
      <c r="AA140" s="187">
        <f t="shared" si="14"/>
        <v>41</v>
      </c>
      <c r="AB140" s="185">
        <f t="shared" si="13"/>
        <v>40.99999999999999</v>
      </c>
      <c r="AC140" s="188">
        <f t="shared" si="10"/>
        <v>41</v>
      </c>
      <c r="AD140" s="186"/>
      <c r="AE140" s="153">
        <f t="shared" si="11"/>
        <v>40.99999999999999</v>
      </c>
      <c r="AF140" s="153">
        <f t="shared" si="16"/>
        <v>2.5</v>
      </c>
      <c r="AG140" s="130">
        <f t="shared" si="15"/>
        <v>0</v>
      </c>
      <c r="AH140" s="220">
        <f t="shared" si="17"/>
        <v>2.5</v>
      </c>
      <c r="AI140" s="220">
        <f t="shared" si="12"/>
        <v>0.3</v>
      </c>
    </row>
    <row r="141" spans="21:35" ht="15.75">
      <c r="U141" s="108"/>
      <c r="V141" s="108"/>
      <c r="W141" s="108"/>
      <c r="AA141" s="187">
        <f t="shared" si="14"/>
        <v>41.99999</v>
      </c>
      <c r="AB141" s="185">
        <f t="shared" si="13"/>
        <v>41.99998999999999</v>
      </c>
      <c r="AC141" s="188">
        <f t="shared" si="10"/>
        <v>41</v>
      </c>
      <c r="AD141" s="186"/>
      <c r="AE141" s="153">
        <f t="shared" si="11"/>
        <v>40.99999999999999</v>
      </c>
      <c r="AF141" s="153">
        <f t="shared" si="16"/>
        <v>2.5</v>
      </c>
      <c r="AG141" s="130">
        <f t="shared" si="15"/>
        <v>0.3</v>
      </c>
      <c r="AH141" s="220">
        <f t="shared" si="17"/>
        <v>2.5</v>
      </c>
      <c r="AI141" s="220">
        <f t="shared" si="12"/>
        <v>0.3</v>
      </c>
    </row>
    <row r="142" spans="21:35" ht="15.75">
      <c r="U142" s="108"/>
      <c r="V142" s="108"/>
      <c r="W142" s="108"/>
      <c r="AA142" s="187">
        <f t="shared" si="14"/>
        <v>42</v>
      </c>
      <c r="AB142" s="185">
        <f t="shared" si="13"/>
        <v>41.99999999999999</v>
      </c>
      <c r="AC142" s="188">
        <f t="shared" si="10"/>
        <v>42</v>
      </c>
      <c r="AD142" s="186"/>
      <c r="AE142" s="153">
        <f t="shared" si="11"/>
        <v>41.99999999999999</v>
      </c>
      <c r="AF142" s="153">
        <f t="shared" si="16"/>
        <v>2.5</v>
      </c>
      <c r="AG142" s="130">
        <f t="shared" si="15"/>
        <v>0.3</v>
      </c>
      <c r="AH142" s="220">
        <f t="shared" si="17"/>
        <v>2.5</v>
      </c>
      <c r="AI142" s="220">
        <f t="shared" si="12"/>
        <v>0.3</v>
      </c>
    </row>
    <row r="143" spans="27:35" ht="15.75">
      <c r="AA143" s="187">
        <f t="shared" si="14"/>
        <v>42.99999</v>
      </c>
      <c r="AB143" s="185">
        <f t="shared" si="13"/>
        <v>42.99998999999999</v>
      </c>
      <c r="AC143" s="188">
        <f aca="true" t="shared" si="18" ref="AC143:AC206">TRUNC(AA143)</f>
        <v>42</v>
      </c>
      <c r="AD143" s="186"/>
      <c r="AE143" s="153">
        <f aca="true" t="shared" si="19" ref="AE143:AE206">AC143*$AB$31</f>
        <v>41.99999999999999</v>
      </c>
      <c r="AF143" s="153">
        <f t="shared" si="16"/>
        <v>2.5</v>
      </c>
      <c r="AG143" s="130">
        <f t="shared" si="15"/>
        <v>0</v>
      </c>
      <c r="AH143" s="220">
        <f t="shared" si="17"/>
        <v>2.5</v>
      </c>
      <c r="AI143" s="220">
        <f t="shared" si="12"/>
        <v>0.3</v>
      </c>
    </row>
    <row r="144" spans="27:35" ht="15.75">
      <c r="AA144" s="187">
        <f t="shared" si="14"/>
        <v>43</v>
      </c>
      <c r="AB144" s="185">
        <f t="shared" si="13"/>
        <v>42.99999999999999</v>
      </c>
      <c r="AC144" s="188">
        <f t="shared" si="18"/>
        <v>43</v>
      </c>
      <c r="AD144" s="186"/>
      <c r="AE144" s="153">
        <f t="shared" si="19"/>
        <v>42.99999999999999</v>
      </c>
      <c r="AF144" s="153">
        <f t="shared" si="16"/>
        <v>2.5</v>
      </c>
      <c r="AG144" s="130">
        <f t="shared" si="15"/>
        <v>0</v>
      </c>
      <c r="AH144" s="220">
        <f t="shared" si="17"/>
        <v>2.5</v>
      </c>
      <c r="AI144" s="220">
        <f t="shared" si="12"/>
        <v>0.3</v>
      </c>
    </row>
    <row r="145" spans="27:35" ht="15.75">
      <c r="AA145" s="187">
        <f t="shared" si="14"/>
        <v>43.99999</v>
      </c>
      <c r="AB145" s="185">
        <f t="shared" si="13"/>
        <v>43.99998999999999</v>
      </c>
      <c r="AC145" s="188">
        <f t="shared" si="18"/>
        <v>43</v>
      </c>
      <c r="AD145" s="186"/>
      <c r="AE145" s="153">
        <f t="shared" si="19"/>
        <v>42.99999999999999</v>
      </c>
      <c r="AF145" s="153">
        <f t="shared" si="16"/>
        <v>2.5</v>
      </c>
      <c r="AG145" s="130">
        <f t="shared" si="15"/>
        <v>0.3</v>
      </c>
      <c r="AH145" s="220">
        <f t="shared" si="17"/>
        <v>2.5</v>
      </c>
      <c r="AI145" s="220">
        <f t="shared" si="12"/>
        <v>0.3</v>
      </c>
    </row>
    <row r="146" spans="27:35" ht="15.75">
      <c r="AA146" s="187">
        <f t="shared" si="14"/>
        <v>44</v>
      </c>
      <c r="AB146" s="185">
        <f t="shared" si="13"/>
        <v>43.99999999999999</v>
      </c>
      <c r="AC146" s="188">
        <f t="shared" si="18"/>
        <v>44</v>
      </c>
      <c r="AD146" s="186"/>
      <c r="AE146" s="153">
        <f t="shared" si="19"/>
        <v>43.99999999999999</v>
      </c>
      <c r="AF146" s="153">
        <f t="shared" si="16"/>
        <v>2.5</v>
      </c>
      <c r="AG146" s="130">
        <f t="shared" si="15"/>
        <v>0.3</v>
      </c>
      <c r="AH146" s="220">
        <f t="shared" si="17"/>
        <v>2.5</v>
      </c>
      <c r="AI146" s="220">
        <f t="shared" si="12"/>
        <v>0.3</v>
      </c>
    </row>
    <row r="147" spans="27:35" ht="15.75">
      <c r="AA147" s="187">
        <f t="shared" si="14"/>
        <v>44.99999</v>
      </c>
      <c r="AB147" s="185">
        <f t="shared" si="13"/>
        <v>44.99998999999999</v>
      </c>
      <c r="AC147" s="188">
        <f t="shared" si="18"/>
        <v>44</v>
      </c>
      <c r="AD147" s="186"/>
      <c r="AE147" s="153">
        <f t="shared" si="19"/>
        <v>43.99999999999999</v>
      </c>
      <c r="AF147" s="153">
        <f t="shared" si="16"/>
        <v>2.5</v>
      </c>
      <c r="AG147" s="130">
        <f t="shared" si="15"/>
        <v>0</v>
      </c>
      <c r="AH147" s="220">
        <f t="shared" si="17"/>
        <v>2.5</v>
      </c>
      <c r="AI147" s="220">
        <f t="shared" si="12"/>
        <v>0.3</v>
      </c>
    </row>
    <row r="148" spans="27:35" ht="15.75">
      <c r="AA148" s="187">
        <f t="shared" si="14"/>
        <v>45</v>
      </c>
      <c r="AB148" s="185">
        <f t="shared" si="13"/>
        <v>44.99999999999999</v>
      </c>
      <c r="AC148" s="188">
        <f t="shared" si="18"/>
        <v>45</v>
      </c>
      <c r="AD148" s="186"/>
      <c r="AE148" s="153">
        <f t="shared" si="19"/>
        <v>44.99999999999999</v>
      </c>
      <c r="AF148" s="153">
        <f t="shared" si="16"/>
        <v>2.5</v>
      </c>
      <c r="AG148" s="130">
        <f t="shared" si="15"/>
        <v>0</v>
      </c>
      <c r="AH148" s="220">
        <f t="shared" si="17"/>
        <v>2.5</v>
      </c>
      <c r="AI148" s="220">
        <f t="shared" si="12"/>
        <v>0.3</v>
      </c>
    </row>
    <row r="149" spans="27:35" ht="15.75">
      <c r="AA149" s="187">
        <f t="shared" si="14"/>
        <v>45.99999</v>
      </c>
      <c r="AB149" s="185">
        <f t="shared" si="13"/>
        <v>45.99998999999999</v>
      </c>
      <c r="AC149" s="188">
        <f t="shared" si="18"/>
        <v>45</v>
      </c>
      <c r="AD149" s="186"/>
      <c r="AE149" s="153">
        <f t="shared" si="19"/>
        <v>44.99999999999999</v>
      </c>
      <c r="AF149" s="153">
        <f t="shared" si="16"/>
        <v>2.5</v>
      </c>
      <c r="AG149" s="130">
        <f t="shared" si="15"/>
        <v>0.3</v>
      </c>
      <c r="AH149" s="220">
        <f t="shared" si="17"/>
        <v>2.5</v>
      </c>
      <c r="AI149" s="220">
        <f t="shared" si="12"/>
        <v>0.3</v>
      </c>
    </row>
    <row r="150" spans="27:35" ht="15.75">
      <c r="AA150" s="187">
        <f t="shared" si="14"/>
        <v>46</v>
      </c>
      <c r="AB150" s="185">
        <f t="shared" si="13"/>
        <v>45.99999999999999</v>
      </c>
      <c r="AC150" s="188">
        <f t="shared" si="18"/>
        <v>46</v>
      </c>
      <c r="AD150" s="186"/>
      <c r="AE150" s="153">
        <f t="shared" si="19"/>
        <v>45.99999999999999</v>
      </c>
      <c r="AF150" s="153">
        <f t="shared" si="16"/>
        <v>2.5</v>
      </c>
      <c r="AG150" s="130">
        <f t="shared" si="15"/>
        <v>0.3</v>
      </c>
      <c r="AH150" s="220">
        <f t="shared" si="17"/>
        <v>2.5</v>
      </c>
      <c r="AI150" s="220">
        <f t="shared" si="12"/>
        <v>0.3</v>
      </c>
    </row>
    <row r="151" spans="27:35" ht="15.75">
      <c r="AA151" s="187">
        <f t="shared" si="14"/>
        <v>46.99999</v>
      </c>
      <c r="AB151" s="185">
        <f t="shared" si="13"/>
        <v>46.99998999999999</v>
      </c>
      <c r="AC151" s="188">
        <f t="shared" si="18"/>
        <v>46</v>
      </c>
      <c r="AD151" s="186"/>
      <c r="AE151" s="153">
        <f t="shared" si="19"/>
        <v>45.99999999999999</v>
      </c>
      <c r="AF151" s="153">
        <f t="shared" si="16"/>
        <v>2.5</v>
      </c>
      <c r="AG151" s="130">
        <f t="shared" si="15"/>
        <v>0</v>
      </c>
      <c r="AH151" s="220">
        <f t="shared" si="17"/>
        <v>2.5</v>
      </c>
      <c r="AI151" s="220">
        <f t="shared" si="12"/>
        <v>0.3</v>
      </c>
    </row>
    <row r="152" spans="27:35" ht="15.75">
      <c r="AA152" s="187">
        <f t="shared" si="14"/>
        <v>47</v>
      </c>
      <c r="AB152" s="185">
        <f t="shared" si="13"/>
        <v>46.99999999999999</v>
      </c>
      <c r="AC152" s="188">
        <f t="shared" si="18"/>
        <v>47</v>
      </c>
      <c r="AD152" s="186"/>
      <c r="AE152" s="153">
        <f t="shared" si="19"/>
        <v>46.99999999999999</v>
      </c>
      <c r="AF152" s="153">
        <f t="shared" si="16"/>
        <v>2.5</v>
      </c>
      <c r="AG152" s="130">
        <f t="shared" si="15"/>
        <v>0</v>
      </c>
      <c r="AH152" s="220">
        <f t="shared" si="17"/>
        <v>2.5</v>
      </c>
      <c r="AI152" s="220">
        <f t="shared" si="12"/>
        <v>0.3</v>
      </c>
    </row>
    <row r="153" spans="27:35" ht="15.75">
      <c r="AA153" s="187">
        <f t="shared" si="14"/>
        <v>47.99999</v>
      </c>
      <c r="AB153" s="185">
        <f t="shared" si="13"/>
        <v>47.99998999999998</v>
      </c>
      <c r="AC153" s="188">
        <f t="shared" si="18"/>
        <v>47</v>
      </c>
      <c r="AD153" s="186"/>
      <c r="AE153" s="153">
        <f t="shared" si="19"/>
        <v>46.99999999999999</v>
      </c>
      <c r="AF153" s="153">
        <f t="shared" si="16"/>
        <v>2.5</v>
      </c>
      <c r="AG153" s="130">
        <f t="shared" si="15"/>
        <v>0.3</v>
      </c>
      <c r="AH153" s="220">
        <f t="shared" si="17"/>
        <v>2.5</v>
      </c>
      <c r="AI153" s="220">
        <f t="shared" si="12"/>
        <v>0.3</v>
      </c>
    </row>
    <row r="154" spans="27:35" ht="15.75">
      <c r="AA154" s="187">
        <f t="shared" si="14"/>
        <v>48</v>
      </c>
      <c r="AB154" s="185">
        <f t="shared" si="13"/>
        <v>47.999999999999986</v>
      </c>
      <c r="AC154" s="188">
        <f t="shared" si="18"/>
        <v>48</v>
      </c>
      <c r="AD154" s="186"/>
      <c r="AE154" s="153">
        <f t="shared" si="19"/>
        <v>47.999999999999986</v>
      </c>
      <c r="AF154" s="153">
        <f t="shared" si="16"/>
        <v>2.5</v>
      </c>
      <c r="AG154" s="130">
        <f t="shared" si="15"/>
        <v>0.3</v>
      </c>
      <c r="AH154" s="220">
        <f t="shared" si="17"/>
        <v>2.5</v>
      </c>
      <c r="AI154" s="220">
        <f t="shared" si="12"/>
        <v>0.3</v>
      </c>
    </row>
    <row r="155" spans="27:35" ht="15.75">
      <c r="AA155" s="187">
        <f t="shared" si="14"/>
        <v>48.99999</v>
      </c>
      <c r="AB155" s="185">
        <f t="shared" si="13"/>
        <v>48.99998999999998</v>
      </c>
      <c r="AC155" s="188">
        <f t="shared" si="18"/>
        <v>48</v>
      </c>
      <c r="AD155" s="186"/>
      <c r="AE155" s="153">
        <f t="shared" si="19"/>
        <v>47.999999999999986</v>
      </c>
      <c r="AF155" s="153">
        <f t="shared" si="16"/>
        <v>2.5</v>
      </c>
      <c r="AG155" s="130">
        <f t="shared" si="15"/>
        <v>0</v>
      </c>
      <c r="AH155" s="220">
        <f t="shared" si="17"/>
        <v>2.5</v>
      </c>
      <c r="AI155" s="220">
        <f t="shared" si="12"/>
        <v>0.3</v>
      </c>
    </row>
    <row r="156" spans="27:35" ht="15.75">
      <c r="AA156" s="187">
        <f t="shared" si="14"/>
        <v>49</v>
      </c>
      <c r="AB156" s="185">
        <f t="shared" si="13"/>
        <v>48.999999999999986</v>
      </c>
      <c r="AC156" s="188">
        <f t="shared" si="18"/>
        <v>49</v>
      </c>
      <c r="AD156" s="186"/>
      <c r="AE156" s="153">
        <f t="shared" si="19"/>
        <v>48.999999999999986</v>
      </c>
      <c r="AF156" s="153">
        <f t="shared" si="16"/>
        <v>2.5</v>
      </c>
      <c r="AG156" s="130">
        <f t="shared" si="15"/>
        <v>0</v>
      </c>
      <c r="AH156" s="220">
        <f t="shared" si="17"/>
        <v>2.5</v>
      </c>
      <c r="AI156" s="220">
        <f t="shared" si="12"/>
        <v>0.3</v>
      </c>
    </row>
    <row r="157" spans="27:35" ht="15.75">
      <c r="AA157" s="187">
        <f t="shared" si="14"/>
        <v>49.99999</v>
      </c>
      <c r="AB157" s="185">
        <f t="shared" si="13"/>
        <v>49.99998999999998</v>
      </c>
      <c r="AC157" s="188">
        <f t="shared" si="18"/>
        <v>49</v>
      </c>
      <c r="AD157" s="186"/>
      <c r="AE157" s="153">
        <f t="shared" si="19"/>
        <v>48.999999999999986</v>
      </c>
      <c r="AF157" s="153">
        <f t="shared" si="16"/>
        <v>2.5</v>
      </c>
      <c r="AG157" s="130">
        <f t="shared" si="15"/>
        <v>0.3</v>
      </c>
      <c r="AH157" s="220">
        <f t="shared" si="17"/>
        <v>2.5</v>
      </c>
      <c r="AI157" s="220">
        <f t="shared" si="12"/>
        <v>0.3</v>
      </c>
    </row>
    <row r="158" spans="27:35" ht="15.75">
      <c r="AA158" s="187">
        <f t="shared" si="14"/>
        <v>50</v>
      </c>
      <c r="AB158" s="185">
        <f t="shared" si="13"/>
        <v>49.999999999999986</v>
      </c>
      <c r="AC158" s="188">
        <f t="shared" si="18"/>
        <v>50</v>
      </c>
      <c r="AD158" s="186"/>
      <c r="AE158" s="153">
        <f t="shared" si="19"/>
        <v>49.999999999999986</v>
      </c>
      <c r="AF158" s="153">
        <f t="shared" si="16"/>
        <v>2.5</v>
      </c>
      <c r="AG158" s="130">
        <f t="shared" si="15"/>
        <v>0.3</v>
      </c>
      <c r="AH158" s="220">
        <f t="shared" si="17"/>
        <v>2.5</v>
      </c>
      <c r="AI158" s="220">
        <f t="shared" si="12"/>
        <v>0.3</v>
      </c>
    </row>
    <row r="159" spans="27:35" ht="15.75">
      <c r="AA159" s="187">
        <f t="shared" si="14"/>
        <v>50.99999</v>
      </c>
      <c r="AB159" s="185">
        <f t="shared" si="13"/>
        <v>50.99998999999998</v>
      </c>
      <c r="AC159" s="188">
        <f t="shared" si="18"/>
        <v>50</v>
      </c>
      <c r="AD159" s="186"/>
      <c r="AE159" s="153">
        <f t="shared" si="19"/>
        <v>49.999999999999986</v>
      </c>
      <c r="AF159" s="153">
        <f t="shared" si="16"/>
        <v>2.5</v>
      </c>
      <c r="AG159" s="130">
        <f t="shared" si="15"/>
        <v>0</v>
      </c>
      <c r="AH159" s="220">
        <f t="shared" si="17"/>
        <v>2.5</v>
      </c>
      <c r="AI159" s="220">
        <f t="shared" si="12"/>
        <v>0.3</v>
      </c>
    </row>
    <row r="160" spans="27:35" ht="15.75">
      <c r="AA160" s="187">
        <f t="shared" si="14"/>
        <v>51</v>
      </c>
      <c r="AB160" s="185">
        <f t="shared" si="13"/>
        <v>50.999999999999986</v>
      </c>
      <c r="AC160" s="188">
        <f t="shared" si="18"/>
        <v>51</v>
      </c>
      <c r="AD160" s="186"/>
      <c r="AE160" s="153">
        <f t="shared" si="19"/>
        <v>50.999999999999986</v>
      </c>
      <c r="AF160" s="153">
        <f t="shared" si="16"/>
        <v>2.5</v>
      </c>
      <c r="AG160" s="130">
        <f t="shared" si="15"/>
        <v>0</v>
      </c>
      <c r="AH160" s="220">
        <f t="shared" si="17"/>
        <v>2.5</v>
      </c>
      <c r="AI160" s="220">
        <f t="shared" si="12"/>
        <v>0.3</v>
      </c>
    </row>
    <row r="161" spans="27:35" ht="15.75">
      <c r="AA161" s="187">
        <f t="shared" si="14"/>
        <v>51.99999</v>
      </c>
      <c r="AB161" s="185">
        <f t="shared" si="13"/>
        <v>51.99998999999998</v>
      </c>
      <c r="AC161" s="188">
        <f t="shared" si="18"/>
        <v>51</v>
      </c>
      <c r="AD161" s="186"/>
      <c r="AE161" s="153">
        <f t="shared" si="19"/>
        <v>50.999999999999986</v>
      </c>
      <c r="AF161" s="153">
        <f t="shared" si="16"/>
        <v>2.5</v>
      </c>
      <c r="AG161" s="130">
        <f t="shared" si="15"/>
        <v>0.3</v>
      </c>
      <c r="AH161" s="220">
        <f t="shared" si="17"/>
        <v>2.5</v>
      </c>
      <c r="AI161" s="220">
        <f t="shared" si="12"/>
        <v>0.3</v>
      </c>
    </row>
    <row r="162" spans="27:35" ht="15.75">
      <c r="AA162" s="187">
        <f t="shared" si="14"/>
        <v>52</v>
      </c>
      <c r="AB162" s="185">
        <f t="shared" si="13"/>
        <v>51.999999999999986</v>
      </c>
      <c r="AC162" s="188">
        <f t="shared" si="18"/>
        <v>52</v>
      </c>
      <c r="AD162" s="186"/>
      <c r="AE162" s="153">
        <f t="shared" si="19"/>
        <v>51.999999999999986</v>
      </c>
      <c r="AF162" s="153">
        <f t="shared" si="16"/>
        <v>2.5</v>
      </c>
      <c r="AG162" s="130">
        <f t="shared" si="15"/>
        <v>0.3</v>
      </c>
      <c r="AH162" s="220">
        <f t="shared" si="17"/>
        <v>2.5</v>
      </c>
      <c r="AI162" s="220">
        <f t="shared" si="12"/>
        <v>0.3</v>
      </c>
    </row>
    <row r="163" spans="27:35" ht="15.75">
      <c r="AA163" s="187">
        <f t="shared" si="14"/>
        <v>52.99999</v>
      </c>
      <c r="AB163" s="185">
        <f t="shared" si="13"/>
        <v>52.99998999999998</v>
      </c>
      <c r="AC163" s="188">
        <f t="shared" si="18"/>
        <v>52</v>
      </c>
      <c r="AD163" s="186"/>
      <c r="AE163" s="153">
        <f t="shared" si="19"/>
        <v>51.999999999999986</v>
      </c>
      <c r="AF163" s="153">
        <f t="shared" si="16"/>
        <v>2.5</v>
      </c>
      <c r="AG163" s="130">
        <f t="shared" si="15"/>
        <v>0</v>
      </c>
      <c r="AH163" s="220">
        <f t="shared" si="17"/>
        <v>2.5</v>
      </c>
      <c r="AI163" s="220">
        <f t="shared" si="12"/>
        <v>0.3</v>
      </c>
    </row>
    <row r="164" spans="27:35" ht="15.75">
      <c r="AA164" s="187">
        <f t="shared" si="14"/>
        <v>53</v>
      </c>
      <c r="AB164" s="185">
        <f t="shared" si="13"/>
        <v>52.999999999999986</v>
      </c>
      <c r="AC164" s="188">
        <f t="shared" si="18"/>
        <v>53</v>
      </c>
      <c r="AD164" s="186"/>
      <c r="AE164" s="153">
        <f t="shared" si="19"/>
        <v>52.999999999999986</v>
      </c>
      <c r="AF164" s="153">
        <f t="shared" si="16"/>
        <v>2.5</v>
      </c>
      <c r="AG164" s="130">
        <f t="shared" si="15"/>
        <v>0</v>
      </c>
      <c r="AH164" s="220">
        <f t="shared" si="17"/>
        <v>2.5</v>
      </c>
      <c r="AI164" s="220">
        <f t="shared" si="12"/>
        <v>0.3</v>
      </c>
    </row>
    <row r="165" spans="27:35" ht="15.75">
      <c r="AA165" s="187">
        <f t="shared" si="14"/>
        <v>53.99999</v>
      </c>
      <c r="AB165" s="185">
        <f t="shared" si="13"/>
        <v>53.99998999999998</v>
      </c>
      <c r="AC165" s="188">
        <f t="shared" si="18"/>
        <v>53</v>
      </c>
      <c r="AD165" s="186"/>
      <c r="AE165" s="153">
        <f t="shared" si="19"/>
        <v>52.999999999999986</v>
      </c>
      <c r="AF165" s="153">
        <f t="shared" si="16"/>
        <v>2.5</v>
      </c>
      <c r="AG165" s="130">
        <f t="shared" si="15"/>
        <v>0.3</v>
      </c>
      <c r="AH165" s="220">
        <f t="shared" si="17"/>
        <v>2.5</v>
      </c>
      <c r="AI165" s="220">
        <f t="shared" si="12"/>
        <v>0.3</v>
      </c>
    </row>
    <row r="166" spans="27:35" ht="15.75">
      <c r="AA166" s="187">
        <f t="shared" si="14"/>
        <v>54</v>
      </c>
      <c r="AB166" s="185">
        <f t="shared" si="13"/>
        <v>53.999999999999986</v>
      </c>
      <c r="AC166" s="188">
        <f t="shared" si="18"/>
        <v>54</v>
      </c>
      <c r="AD166" s="186"/>
      <c r="AE166" s="153">
        <f t="shared" si="19"/>
        <v>53.999999999999986</v>
      </c>
      <c r="AF166" s="153">
        <f t="shared" si="16"/>
        <v>2.5</v>
      </c>
      <c r="AG166" s="130">
        <f t="shared" si="15"/>
        <v>0.3</v>
      </c>
      <c r="AH166" s="220">
        <f t="shared" si="17"/>
        <v>2.5</v>
      </c>
      <c r="AI166" s="220">
        <f t="shared" si="12"/>
        <v>0.3</v>
      </c>
    </row>
    <row r="167" spans="27:35" ht="15.75">
      <c r="AA167" s="187">
        <f t="shared" si="14"/>
        <v>54.99999</v>
      </c>
      <c r="AB167" s="185">
        <f t="shared" si="13"/>
        <v>54.99998999999998</v>
      </c>
      <c r="AC167" s="188">
        <f t="shared" si="18"/>
        <v>54</v>
      </c>
      <c r="AD167" s="186"/>
      <c r="AE167" s="153">
        <f t="shared" si="19"/>
        <v>53.999999999999986</v>
      </c>
      <c r="AF167" s="153">
        <f t="shared" si="16"/>
        <v>2.5</v>
      </c>
      <c r="AG167" s="130">
        <f t="shared" si="15"/>
        <v>0</v>
      </c>
      <c r="AH167" s="220">
        <f t="shared" si="17"/>
        <v>2.5</v>
      </c>
      <c r="AI167" s="220">
        <f t="shared" si="12"/>
        <v>0.3</v>
      </c>
    </row>
    <row r="168" spans="27:35" ht="15.75">
      <c r="AA168" s="187">
        <f t="shared" si="14"/>
        <v>55</v>
      </c>
      <c r="AB168" s="185">
        <f t="shared" si="13"/>
        <v>54.999999999999986</v>
      </c>
      <c r="AC168" s="188">
        <f t="shared" si="18"/>
        <v>55</v>
      </c>
      <c r="AD168" s="186"/>
      <c r="AE168" s="153">
        <f t="shared" si="19"/>
        <v>54.999999999999986</v>
      </c>
      <c r="AF168" s="153">
        <f t="shared" si="16"/>
        <v>2.5</v>
      </c>
      <c r="AG168" s="130">
        <f t="shared" si="15"/>
        <v>0</v>
      </c>
      <c r="AH168" s="220">
        <f t="shared" si="17"/>
        <v>2.5</v>
      </c>
      <c r="AI168" s="220">
        <f t="shared" si="12"/>
        <v>0.3</v>
      </c>
    </row>
    <row r="169" spans="27:35" ht="15.75">
      <c r="AA169" s="187">
        <f t="shared" si="14"/>
        <v>55.99999</v>
      </c>
      <c r="AB169" s="185">
        <f t="shared" si="13"/>
        <v>55.99998999999998</v>
      </c>
      <c r="AC169" s="188">
        <f t="shared" si="18"/>
        <v>55</v>
      </c>
      <c r="AD169" s="186"/>
      <c r="AE169" s="153">
        <f t="shared" si="19"/>
        <v>54.999999999999986</v>
      </c>
      <c r="AF169" s="153">
        <f t="shared" si="16"/>
        <v>2.5</v>
      </c>
      <c r="AG169" s="130">
        <f t="shared" si="15"/>
        <v>0.3</v>
      </c>
      <c r="AH169" s="220">
        <f t="shared" si="17"/>
        <v>2.5</v>
      </c>
      <c r="AI169" s="220">
        <f t="shared" si="12"/>
        <v>0.3</v>
      </c>
    </row>
    <row r="170" spans="27:35" ht="15.75">
      <c r="AA170" s="187">
        <f t="shared" si="14"/>
        <v>56</v>
      </c>
      <c r="AB170" s="185">
        <f t="shared" si="13"/>
        <v>55.999999999999986</v>
      </c>
      <c r="AC170" s="188">
        <f t="shared" si="18"/>
        <v>56</v>
      </c>
      <c r="AD170" s="186"/>
      <c r="AE170" s="153">
        <f t="shared" si="19"/>
        <v>55.999999999999986</v>
      </c>
      <c r="AF170" s="153">
        <f t="shared" si="16"/>
        <v>2.5</v>
      </c>
      <c r="AG170" s="130">
        <f t="shared" si="15"/>
        <v>0.3</v>
      </c>
      <c r="AH170" s="220">
        <f t="shared" si="17"/>
        <v>2.5</v>
      </c>
      <c r="AI170" s="220">
        <f t="shared" si="12"/>
        <v>0.3</v>
      </c>
    </row>
    <row r="171" spans="27:35" ht="15.75">
      <c r="AA171" s="187">
        <f t="shared" si="14"/>
        <v>56.99999</v>
      </c>
      <c r="AB171" s="185">
        <f t="shared" si="13"/>
        <v>56.99998999999998</v>
      </c>
      <c r="AC171" s="188">
        <f t="shared" si="18"/>
        <v>56</v>
      </c>
      <c r="AD171" s="186"/>
      <c r="AE171" s="153">
        <f t="shared" si="19"/>
        <v>55.999999999999986</v>
      </c>
      <c r="AF171" s="153">
        <f t="shared" si="16"/>
        <v>2.5</v>
      </c>
      <c r="AG171" s="130">
        <f t="shared" si="15"/>
        <v>0</v>
      </c>
      <c r="AH171" s="220">
        <f t="shared" si="17"/>
        <v>2.5</v>
      </c>
      <c r="AI171" s="220">
        <f t="shared" si="12"/>
        <v>0.3</v>
      </c>
    </row>
    <row r="172" spans="27:35" ht="15.75">
      <c r="AA172" s="187">
        <f t="shared" si="14"/>
        <v>57</v>
      </c>
      <c r="AB172" s="185">
        <f t="shared" si="13"/>
        <v>56.999999999999986</v>
      </c>
      <c r="AC172" s="188">
        <f t="shared" si="18"/>
        <v>57</v>
      </c>
      <c r="AD172" s="186"/>
      <c r="AE172" s="153">
        <f t="shared" si="19"/>
        <v>56.999999999999986</v>
      </c>
      <c r="AF172" s="153">
        <f t="shared" si="16"/>
        <v>2.5</v>
      </c>
      <c r="AG172" s="130">
        <f t="shared" si="15"/>
        <v>0</v>
      </c>
      <c r="AH172" s="220">
        <f t="shared" si="17"/>
        <v>2.5</v>
      </c>
      <c r="AI172" s="220">
        <f t="shared" si="12"/>
        <v>0.3</v>
      </c>
    </row>
    <row r="173" spans="27:35" ht="15.75">
      <c r="AA173" s="187">
        <f t="shared" si="14"/>
        <v>57.99999</v>
      </c>
      <c r="AB173" s="185">
        <f t="shared" si="13"/>
        <v>57.99998999999998</v>
      </c>
      <c r="AC173" s="188">
        <f t="shared" si="18"/>
        <v>57</v>
      </c>
      <c r="AD173" s="186"/>
      <c r="AE173" s="153">
        <f t="shared" si="19"/>
        <v>56.999999999999986</v>
      </c>
      <c r="AF173" s="153">
        <f t="shared" si="16"/>
        <v>2.5</v>
      </c>
      <c r="AG173" s="130">
        <f t="shared" si="15"/>
        <v>0.3</v>
      </c>
      <c r="AH173" s="220">
        <f t="shared" si="17"/>
        <v>2.5</v>
      </c>
      <c r="AI173" s="220">
        <f t="shared" si="12"/>
        <v>0.3</v>
      </c>
    </row>
    <row r="174" spans="27:35" ht="15.75">
      <c r="AA174" s="187">
        <f t="shared" si="14"/>
        <v>58</v>
      </c>
      <c r="AB174" s="185">
        <f t="shared" si="13"/>
        <v>57.999999999999986</v>
      </c>
      <c r="AC174" s="188">
        <f t="shared" si="18"/>
        <v>58</v>
      </c>
      <c r="AD174" s="186"/>
      <c r="AE174" s="153">
        <f t="shared" si="19"/>
        <v>57.999999999999986</v>
      </c>
      <c r="AF174" s="153">
        <f t="shared" si="16"/>
        <v>2.5</v>
      </c>
      <c r="AG174" s="130">
        <f t="shared" si="15"/>
        <v>0.3</v>
      </c>
      <c r="AH174" s="220">
        <f t="shared" si="17"/>
        <v>2.5</v>
      </c>
      <c r="AI174" s="220">
        <f t="shared" si="12"/>
        <v>0.3</v>
      </c>
    </row>
    <row r="175" spans="27:35" ht="15.75">
      <c r="AA175" s="187">
        <f t="shared" si="14"/>
        <v>58.99999</v>
      </c>
      <c r="AB175" s="185">
        <f t="shared" si="13"/>
        <v>58.99998999999998</v>
      </c>
      <c r="AC175" s="188">
        <f t="shared" si="18"/>
        <v>58</v>
      </c>
      <c r="AD175" s="186"/>
      <c r="AE175" s="153">
        <f t="shared" si="19"/>
        <v>57.999999999999986</v>
      </c>
      <c r="AF175" s="153">
        <f t="shared" si="16"/>
        <v>2.5</v>
      </c>
      <c r="AG175" s="130">
        <f t="shared" si="15"/>
        <v>0</v>
      </c>
      <c r="AH175" s="220">
        <f t="shared" si="17"/>
        <v>2.5</v>
      </c>
      <c r="AI175" s="220">
        <f t="shared" si="12"/>
        <v>0.3</v>
      </c>
    </row>
    <row r="176" spans="27:35" ht="15.75">
      <c r="AA176" s="187">
        <f t="shared" si="14"/>
        <v>59</v>
      </c>
      <c r="AB176" s="185">
        <f t="shared" si="13"/>
        <v>58.999999999999986</v>
      </c>
      <c r="AC176" s="188">
        <f t="shared" si="18"/>
        <v>59</v>
      </c>
      <c r="AD176" s="186"/>
      <c r="AE176" s="153">
        <f t="shared" si="19"/>
        <v>58.999999999999986</v>
      </c>
      <c r="AF176" s="153">
        <f t="shared" si="16"/>
        <v>2.5</v>
      </c>
      <c r="AG176" s="130">
        <f t="shared" si="15"/>
        <v>0</v>
      </c>
      <c r="AH176" s="220">
        <f t="shared" si="17"/>
        <v>2.5</v>
      </c>
      <c r="AI176" s="220">
        <f t="shared" si="12"/>
        <v>0.3</v>
      </c>
    </row>
    <row r="177" spans="27:35" ht="15.75">
      <c r="AA177" s="187">
        <f t="shared" si="14"/>
        <v>59.99999</v>
      </c>
      <c r="AB177" s="185">
        <f t="shared" si="13"/>
        <v>59.99998999999998</v>
      </c>
      <c r="AC177" s="188">
        <f t="shared" si="18"/>
        <v>59</v>
      </c>
      <c r="AD177" s="186"/>
      <c r="AE177" s="153">
        <f t="shared" si="19"/>
        <v>58.999999999999986</v>
      </c>
      <c r="AF177" s="153">
        <f t="shared" si="16"/>
        <v>2.5</v>
      </c>
      <c r="AG177" s="130">
        <f t="shared" si="15"/>
        <v>0.3</v>
      </c>
      <c r="AH177" s="220">
        <f t="shared" si="17"/>
        <v>2.5</v>
      </c>
      <c r="AI177" s="220">
        <f t="shared" si="12"/>
        <v>0.3</v>
      </c>
    </row>
    <row r="178" spans="27:35" ht="15.75">
      <c r="AA178" s="187">
        <f t="shared" si="14"/>
        <v>60</v>
      </c>
      <c r="AB178" s="185">
        <f t="shared" si="13"/>
        <v>59.999999999999986</v>
      </c>
      <c r="AC178" s="188">
        <f t="shared" si="18"/>
        <v>60</v>
      </c>
      <c r="AD178" s="186"/>
      <c r="AE178" s="153">
        <f t="shared" si="19"/>
        <v>59.999999999999986</v>
      </c>
      <c r="AF178" s="153">
        <f t="shared" si="16"/>
        <v>2.5</v>
      </c>
      <c r="AG178" s="130">
        <f t="shared" si="15"/>
        <v>0.3</v>
      </c>
      <c r="AH178" s="220">
        <f t="shared" si="17"/>
        <v>2.5</v>
      </c>
      <c r="AI178" s="220">
        <f t="shared" si="12"/>
        <v>0.3</v>
      </c>
    </row>
    <row r="179" spans="27:35" ht="15.75">
      <c r="AA179" s="187">
        <f t="shared" si="14"/>
        <v>60.99999</v>
      </c>
      <c r="AB179" s="185">
        <f t="shared" si="13"/>
        <v>60.99998999999998</v>
      </c>
      <c r="AC179" s="188">
        <f t="shared" si="18"/>
        <v>60</v>
      </c>
      <c r="AD179" s="186"/>
      <c r="AE179" s="153">
        <f t="shared" si="19"/>
        <v>59.999999999999986</v>
      </c>
      <c r="AF179" s="153">
        <f t="shared" si="16"/>
        <v>2.5</v>
      </c>
      <c r="AG179" s="130">
        <f t="shared" si="15"/>
        <v>0</v>
      </c>
      <c r="AH179" s="220">
        <f t="shared" si="17"/>
        <v>2.5</v>
      </c>
      <c r="AI179" s="220">
        <f t="shared" si="12"/>
        <v>0.3</v>
      </c>
    </row>
    <row r="180" spans="27:35" ht="15.75">
      <c r="AA180" s="187">
        <f t="shared" si="14"/>
        <v>61</v>
      </c>
      <c r="AB180" s="185">
        <f t="shared" si="13"/>
        <v>60.999999999999986</v>
      </c>
      <c r="AC180" s="188">
        <f t="shared" si="18"/>
        <v>61</v>
      </c>
      <c r="AD180" s="186"/>
      <c r="AE180" s="153">
        <f t="shared" si="19"/>
        <v>60.999999999999986</v>
      </c>
      <c r="AF180" s="153">
        <f t="shared" si="16"/>
        <v>2.5</v>
      </c>
      <c r="AG180" s="130">
        <f t="shared" si="15"/>
        <v>0</v>
      </c>
      <c r="AH180" s="220">
        <f t="shared" si="17"/>
        <v>2.5</v>
      </c>
      <c r="AI180" s="220">
        <f t="shared" si="12"/>
        <v>0.3</v>
      </c>
    </row>
    <row r="181" spans="27:35" ht="15.75">
      <c r="AA181" s="187">
        <f t="shared" si="14"/>
        <v>61.99999</v>
      </c>
      <c r="AB181" s="185">
        <f t="shared" si="13"/>
        <v>61.99998999999998</v>
      </c>
      <c r="AC181" s="188">
        <f t="shared" si="18"/>
        <v>61</v>
      </c>
      <c r="AD181" s="186"/>
      <c r="AE181" s="153">
        <f t="shared" si="19"/>
        <v>60.999999999999986</v>
      </c>
      <c r="AF181" s="153">
        <f t="shared" si="16"/>
        <v>2.5</v>
      </c>
      <c r="AG181" s="130">
        <f t="shared" si="15"/>
        <v>0.3</v>
      </c>
      <c r="AH181" s="220">
        <f t="shared" si="17"/>
        <v>2.5</v>
      </c>
      <c r="AI181" s="220">
        <f t="shared" si="12"/>
        <v>0.3</v>
      </c>
    </row>
    <row r="182" spans="27:35" ht="15.75">
      <c r="AA182" s="187">
        <f t="shared" si="14"/>
        <v>62</v>
      </c>
      <c r="AB182" s="185">
        <f t="shared" si="13"/>
        <v>61.999999999999986</v>
      </c>
      <c r="AC182" s="188">
        <f t="shared" si="18"/>
        <v>62</v>
      </c>
      <c r="AD182" s="186"/>
      <c r="AE182" s="153">
        <f t="shared" si="19"/>
        <v>61.999999999999986</v>
      </c>
      <c r="AF182" s="153">
        <f t="shared" si="16"/>
        <v>2.5</v>
      </c>
      <c r="AG182" s="130">
        <f t="shared" si="15"/>
        <v>0.3</v>
      </c>
      <c r="AH182" s="220">
        <f t="shared" si="17"/>
        <v>2.5</v>
      </c>
      <c r="AI182" s="220">
        <f t="shared" si="12"/>
        <v>0.3</v>
      </c>
    </row>
    <row r="183" spans="27:35" ht="15.75">
      <c r="AA183" s="187">
        <f t="shared" si="14"/>
        <v>62.99999</v>
      </c>
      <c r="AB183" s="185">
        <f t="shared" si="13"/>
        <v>62.99998999999998</v>
      </c>
      <c r="AC183" s="188">
        <f t="shared" si="18"/>
        <v>62</v>
      </c>
      <c r="AD183" s="186"/>
      <c r="AE183" s="153">
        <f t="shared" si="19"/>
        <v>61.999999999999986</v>
      </c>
      <c r="AF183" s="153">
        <f t="shared" si="16"/>
        <v>2.5</v>
      </c>
      <c r="AG183" s="130">
        <f t="shared" si="15"/>
        <v>0</v>
      </c>
      <c r="AH183" s="220">
        <f t="shared" si="17"/>
        <v>2.5</v>
      </c>
      <c r="AI183" s="220">
        <f t="shared" si="12"/>
        <v>0.3</v>
      </c>
    </row>
    <row r="184" spans="27:35" ht="15.75">
      <c r="AA184" s="187">
        <f t="shared" si="14"/>
        <v>63</v>
      </c>
      <c r="AB184" s="185">
        <f t="shared" si="13"/>
        <v>62.999999999999986</v>
      </c>
      <c r="AC184" s="188">
        <f t="shared" si="18"/>
        <v>63</v>
      </c>
      <c r="AD184" s="186"/>
      <c r="AE184" s="153">
        <f t="shared" si="19"/>
        <v>62.999999999999986</v>
      </c>
      <c r="AF184" s="153">
        <f t="shared" si="16"/>
        <v>2.5</v>
      </c>
      <c r="AG184" s="130">
        <f t="shared" si="15"/>
        <v>0</v>
      </c>
      <c r="AH184" s="220">
        <f t="shared" si="17"/>
        <v>2.5</v>
      </c>
      <c r="AI184" s="220">
        <f t="shared" si="12"/>
        <v>0.3</v>
      </c>
    </row>
    <row r="185" spans="27:35" ht="15.75">
      <c r="AA185" s="187">
        <f t="shared" si="14"/>
        <v>63.99999</v>
      </c>
      <c r="AB185" s="185">
        <f t="shared" si="13"/>
        <v>63.99998999999998</v>
      </c>
      <c r="AC185" s="188">
        <f t="shared" si="18"/>
        <v>63</v>
      </c>
      <c r="AD185" s="186"/>
      <c r="AE185" s="153">
        <f t="shared" si="19"/>
        <v>62.999999999999986</v>
      </c>
      <c r="AF185" s="153">
        <f t="shared" si="16"/>
        <v>2.5</v>
      </c>
      <c r="AG185" s="130">
        <f t="shared" si="15"/>
        <v>0.3</v>
      </c>
      <c r="AH185" s="220">
        <f t="shared" si="17"/>
        <v>2.5</v>
      </c>
      <c r="AI185" s="220">
        <f t="shared" si="12"/>
        <v>0.3</v>
      </c>
    </row>
    <row r="186" spans="27:35" ht="15.75">
      <c r="AA186" s="187">
        <f t="shared" si="14"/>
        <v>64</v>
      </c>
      <c r="AB186" s="185">
        <f t="shared" si="13"/>
        <v>63.999999999999986</v>
      </c>
      <c r="AC186" s="188">
        <f t="shared" si="18"/>
        <v>64</v>
      </c>
      <c r="AD186" s="186"/>
      <c r="AE186" s="153">
        <f t="shared" si="19"/>
        <v>63.999999999999986</v>
      </c>
      <c r="AF186" s="153">
        <f t="shared" si="16"/>
        <v>2.5</v>
      </c>
      <c r="AG186" s="130">
        <f t="shared" si="15"/>
        <v>0.3</v>
      </c>
      <c r="AH186" s="220">
        <f t="shared" si="17"/>
        <v>2.5</v>
      </c>
      <c r="AI186" s="220">
        <f t="shared" si="12"/>
        <v>0.3</v>
      </c>
    </row>
    <row r="187" spans="27:35" ht="15.75">
      <c r="AA187" s="187">
        <f t="shared" si="14"/>
        <v>64.99999</v>
      </c>
      <c r="AB187" s="185">
        <f t="shared" si="13"/>
        <v>64.99998999999998</v>
      </c>
      <c r="AC187" s="188">
        <f t="shared" si="18"/>
        <v>64</v>
      </c>
      <c r="AD187" s="186"/>
      <c r="AE187" s="153">
        <f t="shared" si="19"/>
        <v>63.999999999999986</v>
      </c>
      <c r="AF187" s="153">
        <f t="shared" si="16"/>
        <v>2.5</v>
      </c>
      <c r="AG187" s="130">
        <f t="shared" si="15"/>
        <v>0</v>
      </c>
      <c r="AH187" s="220">
        <f t="shared" si="17"/>
        <v>2.5</v>
      </c>
      <c r="AI187" s="220">
        <f aca="true" t="shared" si="20" ref="AI187:AI250">IF($J$5=0,$V$40,IF($U$1&lt;=AB187,$AC$55,AG187))</f>
        <v>0.3</v>
      </c>
    </row>
    <row r="188" spans="27:35" ht="15.75">
      <c r="AA188" s="187">
        <f t="shared" si="14"/>
        <v>65</v>
      </c>
      <c r="AB188" s="185">
        <f aca="true" t="shared" si="21" ref="AB188:AB251">AA188*AC$56</f>
        <v>64.99999999999999</v>
      </c>
      <c r="AC188" s="188">
        <f t="shared" si="18"/>
        <v>65</v>
      </c>
      <c r="AD188" s="186"/>
      <c r="AE188" s="153">
        <f t="shared" si="19"/>
        <v>64.99999999999999</v>
      </c>
      <c r="AF188" s="153">
        <f t="shared" si="16"/>
        <v>2.5</v>
      </c>
      <c r="AG188" s="130">
        <f t="shared" si="15"/>
        <v>0</v>
      </c>
      <c r="AH188" s="220">
        <f t="shared" si="17"/>
        <v>2.5</v>
      </c>
      <c r="AI188" s="220">
        <f t="shared" si="20"/>
        <v>0.3</v>
      </c>
    </row>
    <row r="189" spans="27:35" ht="15.75">
      <c r="AA189" s="187">
        <f aca="true" t="shared" si="22" ref="AA189:AA252">AA187+1</f>
        <v>65.99999</v>
      </c>
      <c r="AB189" s="185">
        <f t="shared" si="21"/>
        <v>65.99998999999998</v>
      </c>
      <c r="AC189" s="188">
        <f t="shared" si="18"/>
        <v>65</v>
      </c>
      <c r="AD189" s="186"/>
      <c r="AE189" s="153">
        <f t="shared" si="19"/>
        <v>64.99999999999999</v>
      </c>
      <c r="AF189" s="153">
        <f t="shared" si="16"/>
        <v>2.5</v>
      </c>
      <c r="AG189" s="130">
        <f t="shared" si="15"/>
        <v>0.3</v>
      </c>
      <c r="AH189" s="220">
        <f t="shared" si="17"/>
        <v>2.5</v>
      </c>
      <c r="AI189" s="220">
        <f t="shared" si="20"/>
        <v>0.3</v>
      </c>
    </row>
    <row r="190" spans="27:35" ht="15.75">
      <c r="AA190" s="187">
        <f t="shared" si="22"/>
        <v>66</v>
      </c>
      <c r="AB190" s="185">
        <f t="shared" si="21"/>
        <v>65.99999999999999</v>
      </c>
      <c r="AC190" s="188">
        <f t="shared" si="18"/>
        <v>66</v>
      </c>
      <c r="AD190" s="186"/>
      <c r="AE190" s="153">
        <f t="shared" si="19"/>
        <v>65.99999999999999</v>
      </c>
      <c r="AF190" s="153">
        <f t="shared" si="16"/>
        <v>2.5</v>
      </c>
      <c r="AG190" s="130">
        <f t="shared" si="15"/>
        <v>0.3</v>
      </c>
      <c r="AH190" s="220">
        <f t="shared" si="17"/>
        <v>2.5</v>
      </c>
      <c r="AI190" s="220">
        <f t="shared" si="20"/>
        <v>0.3</v>
      </c>
    </row>
    <row r="191" spans="27:35" ht="15.75">
      <c r="AA191" s="187">
        <f t="shared" si="22"/>
        <v>66.99999</v>
      </c>
      <c r="AB191" s="185">
        <f t="shared" si="21"/>
        <v>66.99998999999998</v>
      </c>
      <c r="AC191" s="188">
        <f t="shared" si="18"/>
        <v>66</v>
      </c>
      <c r="AD191" s="186"/>
      <c r="AE191" s="153">
        <f t="shared" si="19"/>
        <v>65.99999999999999</v>
      </c>
      <c r="AF191" s="153">
        <f t="shared" si="16"/>
        <v>2.5</v>
      </c>
      <c r="AG191" s="130">
        <f aca="true" t="shared" si="23" ref="AG191:AG254">AG187</f>
        <v>0</v>
      </c>
      <c r="AH191" s="220">
        <f t="shared" si="17"/>
        <v>2.5</v>
      </c>
      <c r="AI191" s="220">
        <f t="shared" si="20"/>
        <v>0.3</v>
      </c>
    </row>
    <row r="192" spans="27:35" ht="15.75">
      <c r="AA192" s="187">
        <f t="shared" si="22"/>
        <v>67</v>
      </c>
      <c r="AB192" s="185">
        <f t="shared" si="21"/>
        <v>66.99999999999999</v>
      </c>
      <c r="AC192" s="188">
        <f t="shared" si="18"/>
        <v>67</v>
      </c>
      <c r="AD192" s="186"/>
      <c r="AE192" s="153">
        <f t="shared" si="19"/>
        <v>66.99999999999999</v>
      </c>
      <c r="AF192" s="153">
        <f t="shared" si="16"/>
        <v>2.5</v>
      </c>
      <c r="AG192" s="130">
        <f t="shared" si="23"/>
        <v>0</v>
      </c>
      <c r="AH192" s="220">
        <f t="shared" si="17"/>
        <v>2.5</v>
      </c>
      <c r="AI192" s="220">
        <f t="shared" si="20"/>
        <v>0.3</v>
      </c>
    </row>
    <row r="193" spans="27:35" ht="15.75">
      <c r="AA193" s="187">
        <f t="shared" si="22"/>
        <v>67.99999</v>
      </c>
      <c r="AB193" s="185">
        <f t="shared" si="21"/>
        <v>67.99998999999998</v>
      </c>
      <c r="AC193" s="188">
        <f t="shared" si="18"/>
        <v>67</v>
      </c>
      <c r="AD193" s="186"/>
      <c r="AE193" s="153">
        <f t="shared" si="19"/>
        <v>66.99999999999999</v>
      </c>
      <c r="AF193" s="153">
        <f t="shared" si="16"/>
        <v>2.5</v>
      </c>
      <c r="AG193" s="130">
        <f t="shared" si="23"/>
        <v>0.3</v>
      </c>
      <c r="AH193" s="220">
        <f t="shared" si="17"/>
        <v>2.5</v>
      </c>
      <c r="AI193" s="220">
        <f t="shared" si="20"/>
        <v>0.3</v>
      </c>
    </row>
    <row r="194" spans="27:35" ht="15.75">
      <c r="AA194" s="187">
        <f t="shared" si="22"/>
        <v>68</v>
      </c>
      <c r="AB194" s="185">
        <f t="shared" si="21"/>
        <v>67.99999999999999</v>
      </c>
      <c r="AC194" s="188">
        <f t="shared" si="18"/>
        <v>68</v>
      </c>
      <c r="AD194" s="186"/>
      <c r="AE194" s="153">
        <f t="shared" si="19"/>
        <v>67.99999999999999</v>
      </c>
      <c r="AF194" s="153">
        <f t="shared" si="16"/>
        <v>2.5</v>
      </c>
      <c r="AG194" s="130">
        <f t="shared" si="23"/>
        <v>0.3</v>
      </c>
      <c r="AH194" s="220">
        <f t="shared" si="17"/>
        <v>2.5</v>
      </c>
      <c r="AI194" s="220">
        <f t="shared" si="20"/>
        <v>0.3</v>
      </c>
    </row>
    <row r="195" spans="27:35" ht="15.75">
      <c r="AA195" s="187">
        <f t="shared" si="22"/>
        <v>68.99999</v>
      </c>
      <c r="AB195" s="185">
        <f t="shared" si="21"/>
        <v>68.99998999999998</v>
      </c>
      <c r="AC195" s="188">
        <f t="shared" si="18"/>
        <v>68</v>
      </c>
      <c r="AD195" s="186"/>
      <c r="AE195" s="153">
        <f t="shared" si="19"/>
        <v>67.99999999999999</v>
      </c>
      <c r="AF195" s="153">
        <f aca="true" t="shared" si="24" ref="AF195:AF258">$AB$43+$AB$42/2+$AB$34*AB195</f>
        <v>2.5</v>
      </c>
      <c r="AG195" s="130">
        <f t="shared" si="23"/>
        <v>0</v>
      </c>
      <c r="AH195" s="220">
        <f aca="true" t="shared" si="25" ref="AH195:AH258">IF($J$5=0,$AB$43+$AB$42/2,IF($U$1&lt;=AB195,$AB$55,AF195))</f>
        <v>2.5</v>
      </c>
      <c r="AI195" s="220">
        <f t="shared" si="20"/>
        <v>0.3</v>
      </c>
    </row>
    <row r="196" spans="27:35" ht="15.75">
      <c r="AA196" s="187">
        <f t="shared" si="22"/>
        <v>69</v>
      </c>
      <c r="AB196" s="185">
        <f t="shared" si="21"/>
        <v>68.99999999999999</v>
      </c>
      <c r="AC196" s="188">
        <f t="shared" si="18"/>
        <v>69</v>
      </c>
      <c r="AD196" s="186"/>
      <c r="AE196" s="153">
        <f t="shared" si="19"/>
        <v>68.99999999999999</v>
      </c>
      <c r="AF196" s="153">
        <f t="shared" si="24"/>
        <v>2.5</v>
      </c>
      <c r="AG196" s="130">
        <f t="shared" si="23"/>
        <v>0</v>
      </c>
      <c r="AH196" s="220">
        <f t="shared" si="25"/>
        <v>2.5</v>
      </c>
      <c r="AI196" s="220">
        <f t="shared" si="20"/>
        <v>0.3</v>
      </c>
    </row>
    <row r="197" spans="27:35" ht="15.75">
      <c r="AA197" s="187">
        <f t="shared" si="22"/>
        <v>69.99999</v>
      </c>
      <c r="AB197" s="185">
        <f t="shared" si="21"/>
        <v>69.99998999999998</v>
      </c>
      <c r="AC197" s="188">
        <f t="shared" si="18"/>
        <v>69</v>
      </c>
      <c r="AD197" s="186"/>
      <c r="AE197" s="153">
        <f t="shared" si="19"/>
        <v>68.99999999999999</v>
      </c>
      <c r="AF197" s="153">
        <f t="shared" si="24"/>
        <v>2.5</v>
      </c>
      <c r="AG197" s="130">
        <f t="shared" si="23"/>
        <v>0.3</v>
      </c>
      <c r="AH197" s="220">
        <f t="shared" si="25"/>
        <v>2.5</v>
      </c>
      <c r="AI197" s="220">
        <f t="shared" si="20"/>
        <v>0.3</v>
      </c>
    </row>
    <row r="198" spans="27:35" ht="15.75">
      <c r="AA198" s="187">
        <f t="shared" si="22"/>
        <v>70</v>
      </c>
      <c r="AB198" s="185">
        <f t="shared" si="21"/>
        <v>69.99999999999999</v>
      </c>
      <c r="AC198" s="188">
        <f t="shared" si="18"/>
        <v>70</v>
      </c>
      <c r="AD198" s="186"/>
      <c r="AE198" s="153">
        <f t="shared" si="19"/>
        <v>69.99999999999999</v>
      </c>
      <c r="AF198" s="153">
        <f t="shared" si="24"/>
        <v>2.5</v>
      </c>
      <c r="AG198" s="130">
        <f t="shared" si="23"/>
        <v>0.3</v>
      </c>
      <c r="AH198" s="220">
        <f t="shared" si="25"/>
        <v>2.5</v>
      </c>
      <c r="AI198" s="220">
        <f t="shared" si="20"/>
        <v>0.3</v>
      </c>
    </row>
    <row r="199" spans="27:35" ht="15.75">
      <c r="AA199" s="187">
        <f t="shared" si="22"/>
        <v>70.99999</v>
      </c>
      <c r="AB199" s="185">
        <f t="shared" si="21"/>
        <v>70.99998999999998</v>
      </c>
      <c r="AC199" s="188">
        <f t="shared" si="18"/>
        <v>70</v>
      </c>
      <c r="AD199" s="186"/>
      <c r="AE199" s="153">
        <f t="shared" si="19"/>
        <v>69.99999999999999</v>
      </c>
      <c r="AF199" s="153">
        <f t="shared" si="24"/>
        <v>2.5</v>
      </c>
      <c r="AG199" s="130">
        <f t="shared" si="23"/>
        <v>0</v>
      </c>
      <c r="AH199" s="220">
        <f t="shared" si="25"/>
        <v>2.5</v>
      </c>
      <c r="AI199" s="220">
        <f t="shared" si="20"/>
        <v>0.3</v>
      </c>
    </row>
    <row r="200" spans="27:35" ht="15.75">
      <c r="AA200" s="187">
        <f t="shared" si="22"/>
        <v>71</v>
      </c>
      <c r="AB200" s="185">
        <f t="shared" si="21"/>
        <v>70.99999999999999</v>
      </c>
      <c r="AC200" s="188">
        <f t="shared" si="18"/>
        <v>71</v>
      </c>
      <c r="AD200" s="186"/>
      <c r="AE200" s="153">
        <f t="shared" si="19"/>
        <v>70.99999999999999</v>
      </c>
      <c r="AF200" s="153">
        <f t="shared" si="24"/>
        <v>2.5</v>
      </c>
      <c r="AG200" s="130">
        <f t="shared" si="23"/>
        <v>0</v>
      </c>
      <c r="AH200" s="220">
        <f t="shared" si="25"/>
        <v>2.5</v>
      </c>
      <c r="AI200" s="220">
        <f t="shared" si="20"/>
        <v>0.3</v>
      </c>
    </row>
    <row r="201" spans="27:35" ht="15.75">
      <c r="AA201" s="187">
        <f t="shared" si="22"/>
        <v>71.99999</v>
      </c>
      <c r="AB201" s="185">
        <f t="shared" si="21"/>
        <v>71.99998999999998</v>
      </c>
      <c r="AC201" s="188">
        <f t="shared" si="18"/>
        <v>71</v>
      </c>
      <c r="AD201" s="186"/>
      <c r="AE201" s="153">
        <f t="shared" si="19"/>
        <v>70.99999999999999</v>
      </c>
      <c r="AF201" s="153">
        <f t="shared" si="24"/>
        <v>2.5</v>
      </c>
      <c r="AG201" s="130">
        <f t="shared" si="23"/>
        <v>0.3</v>
      </c>
      <c r="AH201" s="220">
        <f t="shared" si="25"/>
        <v>2.5</v>
      </c>
      <c r="AI201" s="220">
        <f t="shared" si="20"/>
        <v>0.3</v>
      </c>
    </row>
    <row r="202" spans="27:35" ht="15.75">
      <c r="AA202" s="187">
        <f t="shared" si="22"/>
        <v>72</v>
      </c>
      <c r="AB202" s="185">
        <f t="shared" si="21"/>
        <v>71.99999999999999</v>
      </c>
      <c r="AC202" s="188">
        <f t="shared" si="18"/>
        <v>72</v>
      </c>
      <c r="AD202" s="186"/>
      <c r="AE202" s="153">
        <f t="shared" si="19"/>
        <v>71.99999999999999</v>
      </c>
      <c r="AF202" s="153">
        <f t="shared" si="24"/>
        <v>2.5</v>
      </c>
      <c r="AG202" s="130">
        <f t="shared" si="23"/>
        <v>0.3</v>
      </c>
      <c r="AH202" s="220">
        <f t="shared" si="25"/>
        <v>2.5</v>
      </c>
      <c r="AI202" s="220">
        <f t="shared" si="20"/>
        <v>0.3</v>
      </c>
    </row>
    <row r="203" spans="27:35" ht="15.75">
      <c r="AA203" s="187">
        <f t="shared" si="22"/>
        <v>72.99999</v>
      </c>
      <c r="AB203" s="185">
        <f t="shared" si="21"/>
        <v>72.99998999999998</v>
      </c>
      <c r="AC203" s="188">
        <f t="shared" si="18"/>
        <v>72</v>
      </c>
      <c r="AD203" s="186"/>
      <c r="AE203" s="153">
        <f t="shared" si="19"/>
        <v>71.99999999999999</v>
      </c>
      <c r="AF203" s="153">
        <f t="shared" si="24"/>
        <v>2.5</v>
      </c>
      <c r="AG203" s="130">
        <f t="shared" si="23"/>
        <v>0</v>
      </c>
      <c r="AH203" s="220">
        <f t="shared" si="25"/>
        <v>2.5</v>
      </c>
      <c r="AI203" s="220">
        <f t="shared" si="20"/>
        <v>0.3</v>
      </c>
    </row>
    <row r="204" spans="27:35" ht="15.75">
      <c r="AA204" s="187">
        <f t="shared" si="22"/>
        <v>73</v>
      </c>
      <c r="AB204" s="185">
        <f t="shared" si="21"/>
        <v>72.99999999999999</v>
      </c>
      <c r="AC204" s="188">
        <f t="shared" si="18"/>
        <v>73</v>
      </c>
      <c r="AD204" s="186"/>
      <c r="AE204" s="153">
        <f t="shared" si="19"/>
        <v>72.99999999999999</v>
      </c>
      <c r="AF204" s="153">
        <f t="shared" si="24"/>
        <v>2.5</v>
      </c>
      <c r="AG204" s="130">
        <f t="shared" si="23"/>
        <v>0</v>
      </c>
      <c r="AH204" s="220">
        <f t="shared" si="25"/>
        <v>2.5</v>
      </c>
      <c r="AI204" s="220">
        <f t="shared" si="20"/>
        <v>0.3</v>
      </c>
    </row>
    <row r="205" spans="27:35" ht="15.75">
      <c r="AA205" s="187">
        <f t="shared" si="22"/>
        <v>73.99999</v>
      </c>
      <c r="AB205" s="185">
        <f t="shared" si="21"/>
        <v>73.99998999999998</v>
      </c>
      <c r="AC205" s="188">
        <f t="shared" si="18"/>
        <v>73</v>
      </c>
      <c r="AD205" s="186"/>
      <c r="AE205" s="153">
        <f t="shared" si="19"/>
        <v>72.99999999999999</v>
      </c>
      <c r="AF205" s="153">
        <f t="shared" si="24"/>
        <v>2.5</v>
      </c>
      <c r="AG205" s="130">
        <f t="shared" si="23"/>
        <v>0.3</v>
      </c>
      <c r="AH205" s="220">
        <f t="shared" si="25"/>
        <v>2.5</v>
      </c>
      <c r="AI205" s="220">
        <f t="shared" si="20"/>
        <v>0.3</v>
      </c>
    </row>
    <row r="206" spans="27:35" ht="15.75">
      <c r="AA206" s="187">
        <f t="shared" si="22"/>
        <v>74</v>
      </c>
      <c r="AB206" s="185">
        <f t="shared" si="21"/>
        <v>73.99999999999999</v>
      </c>
      <c r="AC206" s="188">
        <f t="shared" si="18"/>
        <v>74</v>
      </c>
      <c r="AD206" s="186"/>
      <c r="AE206" s="153">
        <f t="shared" si="19"/>
        <v>73.99999999999999</v>
      </c>
      <c r="AF206" s="153">
        <f t="shared" si="24"/>
        <v>2.5</v>
      </c>
      <c r="AG206" s="130">
        <f t="shared" si="23"/>
        <v>0.3</v>
      </c>
      <c r="AH206" s="220">
        <f t="shared" si="25"/>
        <v>2.5</v>
      </c>
      <c r="AI206" s="220">
        <f t="shared" si="20"/>
        <v>0.3</v>
      </c>
    </row>
    <row r="207" spans="27:35" ht="15.75">
      <c r="AA207" s="187">
        <f t="shared" si="22"/>
        <v>74.99999</v>
      </c>
      <c r="AB207" s="185">
        <f t="shared" si="21"/>
        <v>74.99998999999998</v>
      </c>
      <c r="AC207" s="188">
        <f aca="true" t="shared" si="26" ref="AC207:AC270">TRUNC(AA207)</f>
        <v>74</v>
      </c>
      <c r="AD207" s="186"/>
      <c r="AE207" s="153">
        <f aca="true" t="shared" si="27" ref="AE207:AE270">AC207*$AB$31</f>
        <v>73.99999999999999</v>
      </c>
      <c r="AF207" s="153">
        <f t="shared" si="24"/>
        <v>2.5</v>
      </c>
      <c r="AG207" s="130">
        <f t="shared" si="23"/>
        <v>0</v>
      </c>
      <c r="AH207" s="220">
        <f t="shared" si="25"/>
        <v>2.5</v>
      </c>
      <c r="AI207" s="220">
        <f t="shared" si="20"/>
        <v>0.3</v>
      </c>
    </row>
    <row r="208" spans="27:35" ht="15.75">
      <c r="AA208" s="187">
        <f t="shared" si="22"/>
        <v>75</v>
      </c>
      <c r="AB208" s="185">
        <f t="shared" si="21"/>
        <v>74.99999999999999</v>
      </c>
      <c r="AC208" s="188">
        <f t="shared" si="26"/>
        <v>75</v>
      </c>
      <c r="AD208" s="186"/>
      <c r="AE208" s="153">
        <f t="shared" si="27"/>
        <v>74.99999999999999</v>
      </c>
      <c r="AF208" s="153">
        <f t="shared" si="24"/>
        <v>2.5</v>
      </c>
      <c r="AG208" s="130">
        <f t="shared" si="23"/>
        <v>0</v>
      </c>
      <c r="AH208" s="220">
        <f t="shared" si="25"/>
        <v>2.5</v>
      </c>
      <c r="AI208" s="220">
        <f t="shared" si="20"/>
        <v>0.3</v>
      </c>
    </row>
    <row r="209" spans="27:35" ht="15.75">
      <c r="AA209" s="187">
        <f t="shared" si="22"/>
        <v>75.99999</v>
      </c>
      <c r="AB209" s="185">
        <f t="shared" si="21"/>
        <v>75.99998999999998</v>
      </c>
      <c r="AC209" s="188">
        <f t="shared" si="26"/>
        <v>75</v>
      </c>
      <c r="AD209" s="186"/>
      <c r="AE209" s="153">
        <f t="shared" si="27"/>
        <v>74.99999999999999</v>
      </c>
      <c r="AF209" s="153">
        <f t="shared" si="24"/>
        <v>2.5</v>
      </c>
      <c r="AG209" s="130">
        <f t="shared" si="23"/>
        <v>0.3</v>
      </c>
      <c r="AH209" s="220">
        <f t="shared" si="25"/>
        <v>2.5</v>
      </c>
      <c r="AI209" s="220">
        <f t="shared" si="20"/>
        <v>0.3</v>
      </c>
    </row>
    <row r="210" spans="27:35" ht="15.75">
      <c r="AA210" s="187">
        <f t="shared" si="22"/>
        <v>76</v>
      </c>
      <c r="AB210" s="185">
        <f t="shared" si="21"/>
        <v>75.99999999999999</v>
      </c>
      <c r="AC210" s="188">
        <f t="shared" si="26"/>
        <v>76</v>
      </c>
      <c r="AD210" s="186"/>
      <c r="AE210" s="153">
        <f t="shared" si="27"/>
        <v>75.99999999999999</v>
      </c>
      <c r="AF210" s="153">
        <f t="shared" si="24"/>
        <v>2.5</v>
      </c>
      <c r="AG210" s="130">
        <f t="shared" si="23"/>
        <v>0.3</v>
      </c>
      <c r="AH210" s="220">
        <f t="shared" si="25"/>
        <v>2.5</v>
      </c>
      <c r="AI210" s="220">
        <f t="shared" si="20"/>
        <v>0.3</v>
      </c>
    </row>
    <row r="211" spans="27:35" ht="15.75">
      <c r="AA211" s="187">
        <f t="shared" si="22"/>
        <v>76.99999</v>
      </c>
      <c r="AB211" s="185">
        <f t="shared" si="21"/>
        <v>76.99998999999998</v>
      </c>
      <c r="AC211" s="188">
        <f t="shared" si="26"/>
        <v>76</v>
      </c>
      <c r="AD211" s="186"/>
      <c r="AE211" s="153">
        <f t="shared" si="27"/>
        <v>75.99999999999999</v>
      </c>
      <c r="AF211" s="153">
        <f t="shared" si="24"/>
        <v>2.5</v>
      </c>
      <c r="AG211" s="130">
        <f t="shared" si="23"/>
        <v>0</v>
      </c>
      <c r="AH211" s="220">
        <f t="shared" si="25"/>
        <v>2.5</v>
      </c>
      <c r="AI211" s="220">
        <f t="shared" si="20"/>
        <v>0.3</v>
      </c>
    </row>
    <row r="212" spans="27:35" ht="15.75">
      <c r="AA212" s="187">
        <f t="shared" si="22"/>
        <v>77</v>
      </c>
      <c r="AB212" s="185">
        <f t="shared" si="21"/>
        <v>76.99999999999999</v>
      </c>
      <c r="AC212" s="188">
        <f t="shared" si="26"/>
        <v>77</v>
      </c>
      <c r="AD212" s="186"/>
      <c r="AE212" s="153">
        <f t="shared" si="27"/>
        <v>76.99999999999999</v>
      </c>
      <c r="AF212" s="153">
        <f t="shared" si="24"/>
        <v>2.5</v>
      </c>
      <c r="AG212" s="130">
        <f t="shared" si="23"/>
        <v>0</v>
      </c>
      <c r="AH212" s="220">
        <f t="shared" si="25"/>
        <v>2.5</v>
      </c>
      <c r="AI212" s="220">
        <f t="shared" si="20"/>
        <v>0.3</v>
      </c>
    </row>
    <row r="213" spans="27:35" ht="15.75">
      <c r="AA213" s="187">
        <f t="shared" si="22"/>
        <v>77.99999</v>
      </c>
      <c r="AB213" s="185">
        <f t="shared" si="21"/>
        <v>77.99998999999998</v>
      </c>
      <c r="AC213" s="188">
        <f t="shared" si="26"/>
        <v>77</v>
      </c>
      <c r="AD213" s="186"/>
      <c r="AE213" s="153">
        <f t="shared" si="27"/>
        <v>76.99999999999999</v>
      </c>
      <c r="AF213" s="153">
        <f t="shared" si="24"/>
        <v>2.5</v>
      </c>
      <c r="AG213" s="130">
        <f t="shared" si="23"/>
        <v>0.3</v>
      </c>
      <c r="AH213" s="220">
        <f t="shared" si="25"/>
        <v>2.5</v>
      </c>
      <c r="AI213" s="220">
        <f t="shared" si="20"/>
        <v>0.3</v>
      </c>
    </row>
    <row r="214" spans="27:35" ht="15.75">
      <c r="AA214" s="187">
        <f t="shared" si="22"/>
        <v>78</v>
      </c>
      <c r="AB214" s="185">
        <f t="shared" si="21"/>
        <v>77.99999999999999</v>
      </c>
      <c r="AC214" s="188">
        <f t="shared" si="26"/>
        <v>78</v>
      </c>
      <c r="AD214" s="186"/>
      <c r="AE214" s="153">
        <f t="shared" si="27"/>
        <v>77.99999999999999</v>
      </c>
      <c r="AF214" s="153">
        <f t="shared" si="24"/>
        <v>2.5</v>
      </c>
      <c r="AG214" s="130">
        <f t="shared" si="23"/>
        <v>0.3</v>
      </c>
      <c r="AH214" s="220">
        <f t="shared" si="25"/>
        <v>2.5</v>
      </c>
      <c r="AI214" s="220">
        <f t="shared" si="20"/>
        <v>0.3</v>
      </c>
    </row>
    <row r="215" spans="27:35" ht="15.75">
      <c r="AA215" s="187">
        <f t="shared" si="22"/>
        <v>78.99999</v>
      </c>
      <c r="AB215" s="185">
        <f t="shared" si="21"/>
        <v>78.99998999999998</v>
      </c>
      <c r="AC215" s="188">
        <f t="shared" si="26"/>
        <v>78</v>
      </c>
      <c r="AD215" s="186"/>
      <c r="AE215" s="153">
        <f t="shared" si="27"/>
        <v>77.99999999999999</v>
      </c>
      <c r="AF215" s="153">
        <f t="shared" si="24"/>
        <v>2.5</v>
      </c>
      <c r="AG215" s="130">
        <f t="shared" si="23"/>
        <v>0</v>
      </c>
      <c r="AH215" s="220">
        <f t="shared" si="25"/>
        <v>2.5</v>
      </c>
      <c r="AI215" s="220">
        <f t="shared" si="20"/>
        <v>0.3</v>
      </c>
    </row>
    <row r="216" spans="27:35" ht="15.75">
      <c r="AA216" s="187">
        <f t="shared" si="22"/>
        <v>79</v>
      </c>
      <c r="AB216" s="185">
        <f t="shared" si="21"/>
        <v>78.99999999999999</v>
      </c>
      <c r="AC216" s="188">
        <f t="shared" si="26"/>
        <v>79</v>
      </c>
      <c r="AD216" s="186"/>
      <c r="AE216" s="153">
        <f t="shared" si="27"/>
        <v>78.99999999999999</v>
      </c>
      <c r="AF216" s="153">
        <f t="shared" si="24"/>
        <v>2.5</v>
      </c>
      <c r="AG216" s="130">
        <f t="shared" si="23"/>
        <v>0</v>
      </c>
      <c r="AH216" s="220">
        <f t="shared" si="25"/>
        <v>2.5</v>
      </c>
      <c r="AI216" s="220">
        <f t="shared" si="20"/>
        <v>0.3</v>
      </c>
    </row>
    <row r="217" spans="27:35" ht="15.75">
      <c r="AA217" s="187">
        <f t="shared" si="22"/>
        <v>79.99999</v>
      </c>
      <c r="AB217" s="185">
        <f t="shared" si="21"/>
        <v>79.99998999999998</v>
      </c>
      <c r="AC217" s="188">
        <f t="shared" si="26"/>
        <v>79</v>
      </c>
      <c r="AD217" s="186"/>
      <c r="AE217" s="153">
        <f t="shared" si="27"/>
        <v>78.99999999999999</v>
      </c>
      <c r="AF217" s="153">
        <f t="shared" si="24"/>
        <v>2.5</v>
      </c>
      <c r="AG217" s="130">
        <f t="shared" si="23"/>
        <v>0.3</v>
      </c>
      <c r="AH217" s="220">
        <f t="shared" si="25"/>
        <v>2.5</v>
      </c>
      <c r="AI217" s="220">
        <f t="shared" si="20"/>
        <v>0.3</v>
      </c>
    </row>
    <row r="218" spans="27:35" ht="15.75">
      <c r="AA218" s="187">
        <f t="shared" si="22"/>
        <v>80</v>
      </c>
      <c r="AB218" s="185">
        <f t="shared" si="21"/>
        <v>79.99999999999999</v>
      </c>
      <c r="AC218" s="188">
        <f t="shared" si="26"/>
        <v>80</v>
      </c>
      <c r="AD218" s="186"/>
      <c r="AE218" s="153">
        <f t="shared" si="27"/>
        <v>79.99999999999999</v>
      </c>
      <c r="AF218" s="153">
        <f t="shared" si="24"/>
        <v>2.5</v>
      </c>
      <c r="AG218" s="130">
        <f t="shared" si="23"/>
        <v>0.3</v>
      </c>
      <c r="AH218" s="220">
        <f t="shared" si="25"/>
        <v>2.5</v>
      </c>
      <c r="AI218" s="220">
        <f t="shared" si="20"/>
        <v>0.3</v>
      </c>
    </row>
    <row r="219" spans="27:35" ht="15.75">
      <c r="AA219" s="187">
        <f t="shared" si="22"/>
        <v>80.99999</v>
      </c>
      <c r="AB219" s="185">
        <f t="shared" si="21"/>
        <v>80.99998999999998</v>
      </c>
      <c r="AC219" s="188">
        <f t="shared" si="26"/>
        <v>80</v>
      </c>
      <c r="AD219" s="186"/>
      <c r="AE219" s="153">
        <f t="shared" si="27"/>
        <v>79.99999999999999</v>
      </c>
      <c r="AF219" s="153">
        <f t="shared" si="24"/>
        <v>2.5</v>
      </c>
      <c r="AG219" s="130">
        <f t="shared" si="23"/>
        <v>0</v>
      </c>
      <c r="AH219" s="220">
        <f t="shared" si="25"/>
        <v>2.5</v>
      </c>
      <c r="AI219" s="220">
        <f t="shared" si="20"/>
        <v>0.3</v>
      </c>
    </row>
    <row r="220" spans="27:35" ht="15.75">
      <c r="AA220" s="187">
        <f t="shared" si="22"/>
        <v>81</v>
      </c>
      <c r="AB220" s="185">
        <f t="shared" si="21"/>
        <v>80.99999999999999</v>
      </c>
      <c r="AC220" s="188">
        <f t="shared" si="26"/>
        <v>81</v>
      </c>
      <c r="AD220" s="186"/>
      <c r="AE220" s="153">
        <f t="shared" si="27"/>
        <v>80.99999999999999</v>
      </c>
      <c r="AF220" s="153">
        <f t="shared" si="24"/>
        <v>2.5</v>
      </c>
      <c r="AG220" s="130">
        <f t="shared" si="23"/>
        <v>0</v>
      </c>
      <c r="AH220" s="220">
        <f t="shared" si="25"/>
        <v>2.5</v>
      </c>
      <c r="AI220" s="220">
        <f t="shared" si="20"/>
        <v>0.3</v>
      </c>
    </row>
    <row r="221" spans="27:35" ht="15.75">
      <c r="AA221" s="187">
        <f t="shared" si="22"/>
        <v>81.99999</v>
      </c>
      <c r="AB221" s="185">
        <f t="shared" si="21"/>
        <v>81.99998999999998</v>
      </c>
      <c r="AC221" s="188">
        <f t="shared" si="26"/>
        <v>81</v>
      </c>
      <c r="AD221" s="186"/>
      <c r="AE221" s="153">
        <f t="shared" si="27"/>
        <v>80.99999999999999</v>
      </c>
      <c r="AF221" s="153">
        <f t="shared" si="24"/>
        <v>2.5</v>
      </c>
      <c r="AG221" s="130">
        <f t="shared" si="23"/>
        <v>0.3</v>
      </c>
      <c r="AH221" s="220">
        <f t="shared" si="25"/>
        <v>2.5</v>
      </c>
      <c r="AI221" s="220">
        <f t="shared" si="20"/>
        <v>0.3</v>
      </c>
    </row>
    <row r="222" spans="27:35" ht="15.75">
      <c r="AA222" s="187">
        <f t="shared" si="22"/>
        <v>82</v>
      </c>
      <c r="AB222" s="185">
        <f t="shared" si="21"/>
        <v>81.99999999999999</v>
      </c>
      <c r="AC222" s="188">
        <f t="shared" si="26"/>
        <v>82</v>
      </c>
      <c r="AD222" s="186"/>
      <c r="AE222" s="153">
        <f t="shared" si="27"/>
        <v>81.99999999999999</v>
      </c>
      <c r="AF222" s="153">
        <f t="shared" si="24"/>
        <v>2.5</v>
      </c>
      <c r="AG222" s="130">
        <f t="shared" si="23"/>
        <v>0.3</v>
      </c>
      <c r="AH222" s="220">
        <f t="shared" si="25"/>
        <v>2.5</v>
      </c>
      <c r="AI222" s="220">
        <f t="shared" si="20"/>
        <v>0.3</v>
      </c>
    </row>
    <row r="223" spans="27:35" ht="15.75">
      <c r="AA223" s="187">
        <f t="shared" si="22"/>
        <v>82.99999</v>
      </c>
      <c r="AB223" s="185">
        <f t="shared" si="21"/>
        <v>82.99998999999998</v>
      </c>
      <c r="AC223" s="188">
        <f t="shared" si="26"/>
        <v>82</v>
      </c>
      <c r="AD223" s="186"/>
      <c r="AE223" s="153">
        <f t="shared" si="27"/>
        <v>81.99999999999999</v>
      </c>
      <c r="AF223" s="153">
        <f t="shared" si="24"/>
        <v>2.5</v>
      </c>
      <c r="AG223" s="130">
        <f t="shared" si="23"/>
        <v>0</v>
      </c>
      <c r="AH223" s="220">
        <f t="shared" si="25"/>
        <v>2.5</v>
      </c>
      <c r="AI223" s="220">
        <f t="shared" si="20"/>
        <v>0.3</v>
      </c>
    </row>
    <row r="224" spans="27:35" ht="15.75">
      <c r="AA224" s="187">
        <f t="shared" si="22"/>
        <v>83</v>
      </c>
      <c r="AB224" s="185">
        <f t="shared" si="21"/>
        <v>82.99999999999999</v>
      </c>
      <c r="AC224" s="188">
        <f t="shared" si="26"/>
        <v>83</v>
      </c>
      <c r="AD224" s="186"/>
      <c r="AE224" s="153">
        <f t="shared" si="27"/>
        <v>82.99999999999999</v>
      </c>
      <c r="AF224" s="153">
        <f t="shared" si="24"/>
        <v>2.5</v>
      </c>
      <c r="AG224" s="130">
        <f t="shared" si="23"/>
        <v>0</v>
      </c>
      <c r="AH224" s="220">
        <f t="shared" si="25"/>
        <v>2.5</v>
      </c>
      <c r="AI224" s="220">
        <f t="shared" si="20"/>
        <v>0.3</v>
      </c>
    </row>
    <row r="225" spans="27:35" ht="15.75">
      <c r="AA225" s="187">
        <f t="shared" si="22"/>
        <v>83.99999</v>
      </c>
      <c r="AB225" s="185">
        <f t="shared" si="21"/>
        <v>83.99998999999998</v>
      </c>
      <c r="AC225" s="188">
        <f t="shared" si="26"/>
        <v>83</v>
      </c>
      <c r="AD225" s="186"/>
      <c r="AE225" s="153">
        <f t="shared" si="27"/>
        <v>82.99999999999999</v>
      </c>
      <c r="AF225" s="153">
        <f t="shared" si="24"/>
        <v>2.5</v>
      </c>
      <c r="AG225" s="130">
        <f t="shared" si="23"/>
        <v>0.3</v>
      </c>
      <c r="AH225" s="220">
        <f t="shared" si="25"/>
        <v>2.5</v>
      </c>
      <c r="AI225" s="220">
        <f t="shared" si="20"/>
        <v>0.3</v>
      </c>
    </row>
    <row r="226" spans="27:35" ht="15.75">
      <c r="AA226" s="187">
        <f t="shared" si="22"/>
        <v>84</v>
      </c>
      <c r="AB226" s="185">
        <f t="shared" si="21"/>
        <v>83.99999999999999</v>
      </c>
      <c r="AC226" s="188">
        <f t="shared" si="26"/>
        <v>84</v>
      </c>
      <c r="AD226" s="186"/>
      <c r="AE226" s="153">
        <f t="shared" si="27"/>
        <v>83.99999999999999</v>
      </c>
      <c r="AF226" s="153">
        <f t="shared" si="24"/>
        <v>2.5</v>
      </c>
      <c r="AG226" s="130">
        <f t="shared" si="23"/>
        <v>0.3</v>
      </c>
      <c r="AH226" s="220">
        <f t="shared" si="25"/>
        <v>2.5</v>
      </c>
      <c r="AI226" s="220">
        <f t="shared" si="20"/>
        <v>0.3</v>
      </c>
    </row>
    <row r="227" spans="27:35" ht="15.75">
      <c r="AA227" s="187">
        <f t="shared" si="22"/>
        <v>84.99999</v>
      </c>
      <c r="AB227" s="185">
        <f t="shared" si="21"/>
        <v>84.99998999999998</v>
      </c>
      <c r="AC227" s="188">
        <f t="shared" si="26"/>
        <v>84</v>
      </c>
      <c r="AD227" s="186"/>
      <c r="AE227" s="153">
        <f t="shared" si="27"/>
        <v>83.99999999999999</v>
      </c>
      <c r="AF227" s="153">
        <f t="shared" si="24"/>
        <v>2.5</v>
      </c>
      <c r="AG227" s="130">
        <f t="shared" si="23"/>
        <v>0</v>
      </c>
      <c r="AH227" s="220">
        <f t="shared" si="25"/>
        <v>2.5</v>
      </c>
      <c r="AI227" s="220">
        <f t="shared" si="20"/>
        <v>0.3</v>
      </c>
    </row>
    <row r="228" spans="27:35" ht="15.75">
      <c r="AA228" s="187">
        <f t="shared" si="22"/>
        <v>85</v>
      </c>
      <c r="AB228" s="185">
        <f t="shared" si="21"/>
        <v>84.99999999999999</v>
      </c>
      <c r="AC228" s="188">
        <f t="shared" si="26"/>
        <v>85</v>
      </c>
      <c r="AD228" s="186"/>
      <c r="AE228" s="153">
        <f t="shared" si="27"/>
        <v>84.99999999999999</v>
      </c>
      <c r="AF228" s="153">
        <f t="shared" si="24"/>
        <v>2.5</v>
      </c>
      <c r="AG228" s="130">
        <f t="shared" si="23"/>
        <v>0</v>
      </c>
      <c r="AH228" s="220">
        <f t="shared" si="25"/>
        <v>2.5</v>
      </c>
      <c r="AI228" s="220">
        <f t="shared" si="20"/>
        <v>0.3</v>
      </c>
    </row>
    <row r="229" spans="27:35" ht="15.75">
      <c r="AA229" s="187">
        <f t="shared" si="22"/>
        <v>85.99999</v>
      </c>
      <c r="AB229" s="185">
        <f t="shared" si="21"/>
        <v>85.99998999999998</v>
      </c>
      <c r="AC229" s="188">
        <f t="shared" si="26"/>
        <v>85</v>
      </c>
      <c r="AD229" s="186"/>
      <c r="AE229" s="153">
        <f t="shared" si="27"/>
        <v>84.99999999999999</v>
      </c>
      <c r="AF229" s="153">
        <f t="shared" si="24"/>
        <v>2.5</v>
      </c>
      <c r="AG229" s="130">
        <f t="shared" si="23"/>
        <v>0.3</v>
      </c>
      <c r="AH229" s="220">
        <f t="shared" si="25"/>
        <v>2.5</v>
      </c>
      <c r="AI229" s="220">
        <f t="shared" si="20"/>
        <v>0.3</v>
      </c>
    </row>
    <row r="230" spans="27:35" ht="15.75">
      <c r="AA230" s="187">
        <f t="shared" si="22"/>
        <v>86</v>
      </c>
      <c r="AB230" s="185">
        <f t="shared" si="21"/>
        <v>85.99999999999999</v>
      </c>
      <c r="AC230" s="188">
        <f t="shared" si="26"/>
        <v>86</v>
      </c>
      <c r="AD230" s="186"/>
      <c r="AE230" s="153">
        <f t="shared" si="27"/>
        <v>85.99999999999999</v>
      </c>
      <c r="AF230" s="153">
        <f t="shared" si="24"/>
        <v>2.5</v>
      </c>
      <c r="AG230" s="130">
        <f t="shared" si="23"/>
        <v>0.3</v>
      </c>
      <c r="AH230" s="220">
        <f t="shared" si="25"/>
        <v>2.5</v>
      </c>
      <c r="AI230" s="220">
        <f t="shared" si="20"/>
        <v>0.3</v>
      </c>
    </row>
    <row r="231" spans="27:35" ht="15.75">
      <c r="AA231" s="187">
        <f t="shared" si="22"/>
        <v>86.99999</v>
      </c>
      <c r="AB231" s="185">
        <f t="shared" si="21"/>
        <v>86.99998999999998</v>
      </c>
      <c r="AC231" s="188">
        <f t="shared" si="26"/>
        <v>86</v>
      </c>
      <c r="AD231" s="186"/>
      <c r="AE231" s="153">
        <f t="shared" si="27"/>
        <v>85.99999999999999</v>
      </c>
      <c r="AF231" s="153">
        <f t="shared" si="24"/>
        <v>2.5</v>
      </c>
      <c r="AG231" s="130">
        <f t="shared" si="23"/>
        <v>0</v>
      </c>
      <c r="AH231" s="220">
        <f t="shared" si="25"/>
        <v>2.5</v>
      </c>
      <c r="AI231" s="220">
        <f t="shared" si="20"/>
        <v>0.3</v>
      </c>
    </row>
    <row r="232" spans="27:35" ht="15.75">
      <c r="AA232" s="187">
        <f t="shared" si="22"/>
        <v>87</v>
      </c>
      <c r="AB232" s="185">
        <f t="shared" si="21"/>
        <v>86.99999999999999</v>
      </c>
      <c r="AC232" s="188">
        <f t="shared" si="26"/>
        <v>87</v>
      </c>
      <c r="AD232" s="186"/>
      <c r="AE232" s="153">
        <f t="shared" si="27"/>
        <v>86.99999999999999</v>
      </c>
      <c r="AF232" s="153">
        <f t="shared" si="24"/>
        <v>2.5</v>
      </c>
      <c r="AG232" s="130">
        <f t="shared" si="23"/>
        <v>0</v>
      </c>
      <c r="AH232" s="220">
        <f t="shared" si="25"/>
        <v>2.5</v>
      </c>
      <c r="AI232" s="220">
        <f t="shared" si="20"/>
        <v>0.3</v>
      </c>
    </row>
    <row r="233" spans="27:35" ht="15.75">
      <c r="AA233" s="187">
        <f t="shared" si="22"/>
        <v>87.99999</v>
      </c>
      <c r="AB233" s="185">
        <f t="shared" si="21"/>
        <v>87.99998999999998</v>
      </c>
      <c r="AC233" s="188">
        <f t="shared" si="26"/>
        <v>87</v>
      </c>
      <c r="AD233" s="186"/>
      <c r="AE233" s="153">
        <f t="shared" si="27"/>
        <v>86.99999999999999</v>
      </c>
      <c r="AF233" s="153">
        <f t="shared" si="24"/>
        <v>2.5</v>
      </c>
      <c r="AG233" s="130">
        <f t="shared" si="23"/>
        <v>0.3</v>
      </c>
      <c r="AH233" s="220">
        <f t="shared" si="25"/>
        <v>2.5</v>
      </c>
      <c r="AI233" s="220">
        <f t="shared" si="20"/>
        <v>0.3</v>
      </c>
    </row>
    <row r="234" spans="27:35" ht="15.75">
      <c r="AA234" s="187">
        <f t="shared" si="22"/>
        <v>88</v>
      </c>
      <c r="AB234" s="185">
        <f t="shared" si="21"/>
        <v>87.99999999999999</v>
      </c>
      <c r="AC234" s="188">
        <f t="shared" si="26"/>
        <v>88</v>
      </c>
      <c r="AD234" s="186"/>
      <c r="AE234" s="153">
        <f t="shared" si="27"/>
        <v>87.99999999999999</v>
      </c>
      <c r="AF234" s="153">
        <f t="shared" si="24"/>
        <v>2.5</v>
      </c>
      <c r="AG234" s="130">
        <f t="shared" si="23"/>
        <v>0.3</v>
      </c>
      <c r="AH234" s="220">
        <f t="shared" si="25"/>
        <v>2.5</v>
      </c>
      <c r="AI234" s="220">
        <f t="shared" si="20"/>
        <v>0.3</v>
      </c>
    </row>
    <row r="235" spans="27:35" ht="15.75">
      <c r="AA235" s="187">
        <f t="shared" si="22"/>
        <v>88.99999</v>
      </c>
      <c r="AB235" s="185">
        <f t="shared" si="21"/>
        <v>88.99998999999998</v>
      </c>
      <c r="AC235" s="188">
        <f t="shared" si="26"/>
        <v>88</v>
      </c>
      <c r="AD235" s="186"/>
      <c r="AE235" s="153">
        <f t="shared" si="27"/>
        <v>87.99999999999999</v>
      </c>
      <c r="AF235" s="153">
        <f t="shared" si="24"/>
        <v>2.5</v>
      </c>
      <c r="AG235" s="130">
        <f t="shared" si="23"/>
        <v>0</v>
      </c>
      <c r="AH235" s="220">
        <f t="shared" si="25"/>
        <v>2.5</v>
      </c>
      <c r="AI235" s="220">
        <f t="shared" si="20"/>
        <v>0.3</v>
      </c>
    </row>
    <row r="236" spans="27:35" ht="15.75">
      <c r="AA236" s="187">
        <f t="shared" si="22"/>
        <v>89</v>
      </c>
      <c r="AB236" s="185">
        <f t="shared" si="21"/>
        <v>88.99999999999999</v>
      </c>
      <c r="AC236" s="188">
        <f t="shared" si="26"/>
        <v>89</v>
      </c>
      <c r="AD236" s="186"/>
      <c r="AE236" s="153">
        <f t="shared" si="27"/>
        <v>88.99999999999999</v>
      </c>
      <c r="AF236" s="153">
        <f t="shared" si="24"/>
        <v>2.5</v>
      </c>
      <c r="AG236" s="130">
        <f t="shared" si="23"/>
        <v>0</v>
      </c>
      <c r="AH236" s="220">
        <f t="shared" si="25"/>
        <v>2.5</v>
      </c>
      <c r="AI236" s="220">
        <f t="shared" si="20"/>
        <v>0.3</v>
      </c>
    </row>
    <row r="237" spans="27:35" ht="15.75">
      <c r="AA237" s="187">
        <f t="shared" si="22"/>
        <v>89.99999</v>
      </c>
      <c r="AB237" s="185">
        <f t="shared" si="21"/>
        <v>89.99998999999998</v>
      </c>
      <c r="AC237" s="188">
        <f t="shared" si="26"/>
        <v>89</v>
      </c>
      <c r="AD237" s="186"/>
      <c r="AE237" s="153">
        <f t="shared" si="27"/>
        <v>88.99999999999999</v>
      </c>
      <c r="AF237" s="153">
        <f t="shared" si="24"/>
        <v>2.5</v>
      </c>
      <c r="AG237" s="130">
        <f t="shared" si="23"/>
        <v>0.3</v>
      </c>
      <c r="AH237" s="220">
        <f t="shared" si="25"/>
        <v>2.5</v>
      </c>
      <c r="AI237" s="220">
        <f t="shared" si="20"/>
        <v>0.3</v>
      </c>
    </row>
    <row r="238" spans="27:35" ht="15.75">
      <c r="AA238" s="187">
        <f t="shared" si="22"/>
        <v>90</v>
      </c>
      <c r="AB238" s="185">
        <f t="shared" si="21"/>
        <v>89.99999999999999</v>
      </c>
      <c r="AC238" s="188">
        <f t="shared" si="26"/>
        <v>90</v>
      </c>
      <c r="AD238" s="186"/>
      <c r="AE238" s="153">
        <f t="shared" si="27"/>
        <v>89.99999999999999</v>
      </c>
      <c r="AF238" s="153">
        <f t="shared" si="24"/>
        <v>2.5</v>
      </c>
      <c r="AG238" s="130">
        <f t="shared" si="23"/>
        <v>0.3</v>
      </c>
      <c r="AH238" s="220">
        <f t="shared" si="25"/>
        <v>2.5</v>
      </c>
      <c r="AI238" s="220">
        <f t="shared" si="20"/>
        <v>0.3</v>
      </c>
    </row>
    <row r="239" spans="27:35" ht="15.75">
      <c r="AA239" s="187">
        <f t="shared" si="22"/>
        <v>90.99999</v>
      </c>
      <c r="AB239" s="185">
        <f t="shared" si="21"/>
        <v>90.99998999999998</v>
      </c>
      <c r="AC239" s="188">
        <f t="shared" si="26"/>
        <v>90</v>
      </c>
      <c r="AD239" s="186"/>
      <c r="AE239" s="153">
        <f t="shared" si="27"/>
        <v>89.99999999999999</v>
      </c>
      <c r="AF239" s="153">
        <f t="shared" si="24"/>
        <v>2.5</v>
      </c>
      <c r="AG239" s="130">
        <f t="shared" si="23"/>
        <v>0</v>
      </c>
      <c r="AH239" s="220">
        <f t="shared" si="25"/>
        <v>2.5</v>
      </c>
      <c r="AI239" s="220">
        <f t="shared" si="20"/>
        <v>0.3</v>
      </c>
    </row>
    <row r="240" spans="27:35" ht="15.75">
      <c r="AA240" s="187">
        <f t="shared" si="22"/>
        <v>91</v>
      </c>
      <c r="AB240" s="185">
        <f t="shared" si="21"/>
        <v>90.99999999999999</v>
      </c>
      <c r="AC240" s="188">
        <f t="shared" si="26"/>
        <v>91</v>
      </c>
      <c r="AD240" s="186"/>
      <c r="AE240" s="153">
        <f t="shared" si="27"/>
        <v>90.99999999999999</v>
      </c>
      <c r="AF240" s="153">
        <f t="shared" si="24"/>
        <v>2.5</v>
      </c>
      <c r="AG240" s="130">
        <f t="shared" si="23"/>
        <v>0</v>
      </c>
      <c r="AH240" s="220">
        <f t="shared" si="25"/>
        <v>2.5</v>
      </c>
      <c r="AI240" s="220">
        <f t="shared" si="20"/>
        <v>0.3</v>
      </c>
    </row>
    <row r="241" spans="27:35" ht="15.75">
      <c r="AA241" s="187">
        <f t="shared" si="22"/>
        <v>91.99999</v>
      </c>
      <c r="AB241" s="185">
        <f t="shared" si="21"/>
        <v>91.99998999999998</v>
      </c>
      <c r="AC241" s="188">
        <f t="shared" si="26"/>
        <v>91</v>
      </c>
      <c r="AD241" s="186"/>
      <c r="AE241" s="153">
        <f t="shared" si="27"/>
        <v>90.99999999999999</v>
      </c>
      <c r="AF241" s="153">
        <f t="shared" si="24"/>
        <v>2.5</v>
      </c>
      <c r="AG241" s="130">
        <f t="shared" si="23"/>
        <v>0.3</v>
      </c>
      <c r="AH241" s="220">
        <f t="shared" si="25"/>
        <v>2.5</v>
      </c>
      <c r="AI241" s="220">
        <f t="shared" si="20"/>
        <v>0.3</v>
      </c>
    </row>
    <row r="242" spans="27:35" ht="15.75">
      <c r="AA242" s="187">
        <f t="shared" si="22"/>
        <v>92</v>
      </c>
      <c r="AB242" s="185">
        <f t="shared" si="21"/>
        <v>91.99999999999999</v>
      </c>
      <c r="AC242" s="188">
        <f t="shared" si="26"/>
        <v>92</v>
      </c>
      <c r="AD242" s="186"/>
      <c r="AE242" s="153">
        <f t="shared" si="27"/>
        <v>91.99999999999999</v>
      </c>
      <c r="AF242" s="153">
        <f t="shared" si="24"/>
        <v>2.5</v>
      </c>
      <c r="AG242" s="130">
        <f t="shared" si="23"/>
        <v>0.3</v>
      </c>
      <c r="AH242" s="220">
        <f t="shared" si="25"/>
        <v>2.5</v>
      </c>
      <c r="AI242" s="220">
        <f t="shared" si="20"/>
        <v>0.3</v>
      </c>
    </row>
    <row r="243" spans="27:35" ht="15.75">
      <c r="AA243" s="187">
        <f t="shared" si="22"/>
        <v>92.99999</v>
      </c>
      <c r="AB243" s="185">
        <f t="shared" si="21"/>
        <v>92.99998999999998</v>
      </c>
      <c r="AC243" s="188">
        <f t="shared" si="26"/>
        <v>92</v>
      </c>
      <c r="AD243" s="186"/>
      <c r="AE243" s="153">
        <f t="shared" si="27"/>
        <v>91.99999999999999</v>
      </c>
      <c r="AF243" s="153">
        <f t="shared" si="24"/>
        <v>2.5</v>
      </c>
      <c r="AG243" s="130">
        <f t="shared" si="23"/>
        <v>0</v>
      </c>
      <c r="AH243" s="220">
        <f t="shared" si="25"/>
        <v>2.5</v>
      </c>
      <c r="AI243" s="220">
        <f t="shared" si="20"/>
        <v>0.3</v>
      </c>
    </row>
    <row r="244" spans="27:35" ht="15.75">
      <c r="AA244" s="187">
        <f t="shared" si="22"/>
        <v>93</v>
      </c>
      <c r="AB244" s="185">
        <f t="shared" si="21"/>
        <v>92.99999999999999</v>
      </c>
      <c r="AC244" s="188">
        <f t="shared" si="26"/>
        <v>93</v>
      </c>
      <c r="AD244" s="186"/>
      <c r="AE244" s="153">
        <f t="shared" si="27"/>
        <v>92.99999999999999</v>
      </c>
      <c r="AF244" s="153">
        <f t="shared" si="24"/>
        <v>2.5</v>
      </c>
      <c r="AG244" s="130">
        <f t="shared" si="23"/>
        <v>0</v>
      </c>
      <c r="AH244" s="220">
        <f t="shared" si="25"/>
        <v>2.5</v>
      </c>
      <c r="AI244" s="220">
        <f t="shared" si="20"/>
        <v>0.3</v>
      </c>
    </row>
    <row r="245" spans="27:35" ht="15.75">
      <c r="AA245" s="187">
        <f t="shared" si="22"/>
        <v>93.99999</v>
      </c>
      <c r="AB245" s="185">
        <f t="shared" si="21"/>
        <v>93.99998999999998</v>
      </c>
      <c r="AC245" s="188">
        <f t="shared" si="26"/>
        <v>93</v>
      </c>
      <c r="AD245" s="186"/>
      <c r="AE245" s="153">
        <f t="shared" si="27"/>
        <v>92.99999999999999</v>
      </c>
      <c r="AF245" s="153">
        <f t="shared" si="24"/>
        <v>2.5</v>
      </c>
      <c r="AG245" s="130">
        <f t="shared" si="23"/>
        <v>0.3</v>
      </c>
      <c r="AH245" s="220">
        <f t="shared" si="25"/>
        <v>2.5</v>
      </c>
      <c r="AI245" s="220">
        <f t="shared" si="20"/>
        <v>0.3</v>
      </c>
    </row>
    <row r="246" spans="27:35" ht="15.75">
      <c r="AA246" s="187">
        <f t="shared" si="22"/>
        <v>94</v>
      </c>
      <c r="AB246" s="185">
        <f t="shared" si="21"/>
        <v>93.99999999999999</v>
      </c>
      <c r="AC246" s="188">
        <f t="shared" si="26"/>
        <v>94</v>
      </c>
      <c r="AD246" s="186"/>
      <c r="AE246" s="153">
        <f t="shared" si="27"/>
        <v>93.99999999999999</v>
      </c>
      <c r="AF246" s="153">
        <f t="shared" si="24"/>
        <v>2.5</v>
      </c>
      <c r="AG246" s="130">
        <f t="shared" si="23"/>
        <v>0.3</v>
      </c>
      <c r="AH246" s="220">
        <f t="shared" si="25"/>
        <v>2.5</v>
      </c>
      <c r="AI246" s="220">
        <f t="shared" si="20"/>
        <v>0.3</v>
      </c>
    </row>
    <row r="247" spans="27:35" ht="15.75">
      <c r="AA247" s="187">
        <f t="shared" si="22"/>
        <v>94.99999</v>
      </c>
      <c r="AB247" s="185">
        <f t="shared" si="21"/>
        <v>94.99998999999998</v>
      </c>
      <c r="AC247" s="188">
        <f t="shared" si="26"/>
        <v>94</v>
      </c>
      <c r="AD247" s="186"/>
      <c r="AE247" s="153">
        <f t="shared" si="27"/>
        <v>93.99999999999999</v>
      </c>
      <c r="AF247" s="153">
        <f t="shared" si="24"/>
        <v>2.5</v>
      </c>
      <c r="AG247" s="130">
        <f t="shared" si="23"/>
        <v>0</v>
      </c>
      <c r="AH247" s="220">
        <f t="shared" si="25"/>
        <v>2.5</v>
      </c>
      <c r="AI247" s="220">
        <f t="shared" si="20"/>
        <v>0.3</v>
      </c>
    </row>
    <row r="248" spans="27:35" ht="15.75">
      <c r="AA248" s="187">
        <f t="shared" si="22"/>
        <v>95</v>
      </c>
      <c r="AB248" s="185">
        <f t="shared" si="21"/>
        <v>94.99999999999999</v>
      </c>
      <c r="AC248" s="188">
        <f t="shared" si="26"/>
        <v>95</v>
      </c>
      <c r="AD248" s="186"/>
      <c r="AE248" s="153">
        <f t="shared" si="27"/>
        <v>94.99999999999999</v>
      </c>
      <c r="AF248" s="153">
        <f t="shared" si="24"/>
        <v>2.5</v>
      </c>
      <c r="AG248" s="130">
        <f t="shared" si="23"/>
        <v>0</v>
      </c>
      <c r="AH248" s="220">
        <f t="shared" si="25"/>
        <v>2.5</v>
      </c>
      <c r="AI248" s="220">
        <f t="shared" si="20"/>
        <v>0.3</v>
      </c>
    </row>
    <row r="249" spans="27:35" ht="15.75">
      <c r="AA249" s="187">
        <f t="shared" si="22"/>
        <v>95.99999</v>
      </c>
      <c r="AB249" s="185">
        <f t="shared" si="21"/>
        <v>95.99998999999997</v>
      </c>
      <c r="AC249" s="188">
        <f t="shared" si="26"/>
        <v>95</v>
      </c>
      <c r="AD249" s="186"/>
      <c r="AE249" s="153">
        <f t="shared" si="27"/>
        <v>94.99999999999999</v>
      </c>
      <c r="AF249" s="153">
        <f t="shared" si="24"/>
        <v>2.5</v>
      </c>
      <c r="AG249" s="130">
        <f t="shared" si="23"/>
        <v>0.3</v>
      </c>
      <c r="AH249" s="220">
        <f t="shared" si="25"/>
        <v>2.5</v>
      </c>
      <c r="AI249" s="220">
        <f t="shared" si="20"/>
        <v>0.3</v>
      </c>
    </row>
    <row r="250" spans="27:35" ht="15.75">
      <c r="AA250" s="187">
        <f t="shared" si="22"/>
        <v>96</v>
      </c>
      <c r="AB250" s="185">
        <f t="shared" si="21"/>
        <v>95.99999999999997</v>
      </c>
      <c r="AC250" s="188">
        <f t="shared" si="26"/>
        <v>96</v>
      </c>
      <c r="AD250" s="186"/>
      <c r="AE250" s="153">
        <f t="shared" si="27"/>
        <v>95.99999999999997</v>
      </c>
      <c r="AF250" s="153">
        <f t="shared" si="24"/>
        <v>2.5</v>
      </c>
      <c r="AG250" s="130">
        <f t="shared" si="23"/>
        <v>0.3</v>
      </c>
      <c r="AH250" s="220">
        <f t="shared" si="25"/>
        <v>2.5</v>
      </c>
      <c r="AI250" s="220">
        <f t="shared" si="20"/>
        <v>0.3</v>
      </c>
    </row>
    <row r="251" spans="27:35" ht="15.75">
      <c r="AA251" s="187">
        <f t="shared" si="22"/>
        <v>96.99999</v>
      </c>
      <c r="AB251" s="185">
        <f t="shared" si="21"/>
        <v>96.99998999999997</v>
      </c>
      <c r="AC251" s="188">
        <f t="shared" si="26"/>
        <v>96</v>
      </c>
      <c r="AD251" s="186"/>
      <c r="AE251" s="153">
        <f t="shared" si="27"/>
        <v>95.99999999999997</v>
      </c>
      <c r="AF251" s="153">
        <f t="shared" si="24"/>
        <v>2.5</v>
      </c>
      <c r="AG251" s="130">
        <f t="shared" si="23"/>
        <v>0</v>
      </c>
      <c r="AH251" s="220">
        <f t="shared" si="25"/>
        <v>2.5</v>
      </c>
      <c r="AI251" s="220">
        <f aca="true" t="shared" si="28" ref="AI251:AI314">IF($J$5=0,$V$40,IF($U$1&lt;=AB251,$AC$55,AG251))</f>
        <v>0.3</v>
      </c>
    </row>
    <row r="252" spans="27:35" ht="15.75">
      <c r="AA252" s="187">
        <f t="shared" si="22"/>
        <v>97</v>
      </c>
      <c r="AB252" s="185">
        <f aca="true" t="shared" si="29" ref="AB252:AB315">AA252*AC$56</f>
        <v>96.99999999999997</v>
      </c>
      <c r="AC252" s="188">
        <f t="shared" si="26"/>
        <v>97</v>
      </c>
      <c r="AD252" s="186"/>
      <c r="AE252" s="153">
        <f t="shared" si="27"/>
        <v>96.99999999999997</v>
      </c>
      <c r="AF252" s="153">
        <f t="shared" si="24"/>
        <v>2.5</v>
      </c>
      <c r="AG252" s="130">
        <f t="shared" si="23"/>
        <v>0</v>
      </c>
      <c r="AH252" s="220">
        <f t="shared" si="25"/>
        <v>2.5</v>
      </c>
      <c r="AI252" s="220">
        <f t="shared" si="28"/>
        <v>0.3</v>
      </c>
    </row>
    <row r="253" spans="27:35" ht="15.75">
      <c r="AA253" s="187">
        <f aca="true" t="shared" si="30" ref="AA253:AA316">AA251+1</f>
        <v>97.99999</v>
      </c>
      <c r="AB253" s="185">
        <f t="shared" si="29"/>
        <v>97.99998999999997</v>
      </c>
      <c r="AC253" s="188">
        <f t="shared" si="26"/>
        <v>97</v>
      </c>
      <c r="AD253" s="186"/>
      <c r="AE253" s="153">
        <f t="shared" si="27"/>
        <v>96.99999999999997</v>
      </c>
      <c r="AF253" s="153">
        <f t="shared" si="24"/>
        <v>2.5</v>
      </c>
      <c r="AG253" s="130">
        <f t="shared" si="23"/>
        <v>0.3</v>
      </c>
      <c r="AH253" s="220">
        <f t="shared" si="25"/>
        <v>2.5</v>
      </c>
      <c r="AI253" s="220">
        <f t="shared" si="28"/>
        <v>0.3</v>
      </c>
    </row>
    <row r="254" spans="27:35" ht="15.75">
      <c r="AA254" s="187">
        <f t="shared" si="30"/>
        <v>98</v>
      </c>
      <c r="AB254" s="185">
        <f t="shared" si="29"/>
        <v>97.99999999999997</v>
      </c>
      <c r="AC254" s="188">
        <f t="shared" si="26"/>
        <v>98</v>
      </c>
      <c r="AD254" s="186"/>
      <c r="AE254" s="153">
        <f t="shared" si="27"/>
        <v>97.99999999999997</v>
      </c>
      <c r="AF254" s="153">
        <f t="shared" si="24"/>
        <v>2.5</v>
      </c>
      <c r="AG254" s="130">
        <f t="shared" si="23"/>
        <v>0.3</v>
      </c>
      <c r="AH254" s="220">
        <f t="shared" si="25"/>
        <v>2.5</v>
      </c>
      <c r="AI254" s="220">
        <f t="shared" si="28"/>
        <v>0.3</v>
      </c>
    </row>
    <row r="255" spans="27:35" ht="15.75">
      <c r="AA255" s="187">
        <f t="shared" si="30"/>
        <v>98.99999</v>
      </c>
      <c r="AB255" s="185">
        <f t="shared" si="29"/>
        <v>98.99998999999997</v>
      </c>
      <c r="AC255" s="188">
        <f t="shared" si="26"/>
        <v>98</v>
      </c>
      <c r="AD255" s="186"/>
      <c r="AE255" s="153">
        <f t="shared" si="27"/>
        <v>97.99999999999997</v>
      </c>
      <c r="AF255" s="153">
        <f t="shared" si="24"/>
        <v>2.5</v>
      </c>
      <c r="AG255" s="130">
        <f aca="true" t="shared" si="31" ref="AG255:AG318">AG251</f>
        <v>0</v>
      </c>
      <c r="AH255" s="220">
        <f t="shared" si="25"/>
        <v>2.5</v>
      </c>
      <c r="AI255" s="220">
        <f t="shared" si="28"/>
        <v>0.3</v>
      </c>
    </row>
    <row r="256" spans="27:35" ht="15.75">
      <c r="AA256" s="187">
        <f t="shared" si="30"/>
        <v>99</v>
      </c>
      <c r="AB256" s="185">
        <f t="shared" si="29"/>
        <v>98.99999999999997</v>
      </c>
      <c r="AC256" s="188">
        <f t="shared" si="26"/>
        <v>99</v>
      </c>
      <c r="AD256" s="186"/>
      <c r="AE256" s="153">
        <f t="shared" si="27"/>
        <v>98.99999999999997</v>
      </c>
      <c r="AF256" s="153">
        <f t="shared" si="24"/>
        <v>2.5</v>
      </c>
      <c r="AG256" s="130">
        <f t="shared" si="31"/>
        <v>0</v>
      </c>
      <c r="AH256" s="220">
        <f t="shared" si="25"/>
        <v>2.5</v>
      </c>
      <c r="AI256" s="220">
        <f t="shared" si="28"/>
        <v>0.3</v>
      </c>
    </row>
    <row r="257" spans="27:35" ht="15.75">
      <c r="AA257" s="187">
        <f t="shared" si="30"/>
        <v>99.99999</v>
      </c>
      <c r="AB257" s="185">
        <f t="shared" si="29"/>
        <v>99.99998999999997</v>
      </c>
      <c r="AC257" s="188">
        <f t="shared" si="26"/>
        <v>99</v>
      </c>
      <c r="AD257" s="186"/>
      <c r="AE257" s="153">
        <f t="shared" si="27"/>
        <v>98.99999999999997</v>
      </c>
      <c r="AF257" s="153">
        <f t="shared" si="24"/>
        <v>2.5</v>
      </c>
      <c r="AG257" s="130">
        <f t="shared" si="31"/>
        <v>0.3</v>
      </c>
      <c r="AH257" s="220">
        <f t="shared" si="25"/>
        <v>2.5</v>
      </c>
      <c r="AI257" s="220">
        <f t="shared" si="28"/>
        <v>0.3</v>
      </c>
    </row>
    <row r="258" spans="27:35" ht="15.75">
      <c r="AA258" s="187">
        <f t="shared" si="30"/>
        <v>100</v>
      </c>
      <c r="AB258" s="185">
        <f t="shared" si="29"/>
        <v>99.99999999999997</v>
      </c>
      <c r="AC258" s="188">
        <f t="shared" si="26"/>
        <v>100</v>
      </c>
      <c r="AD258" s="186"/>
      <c r="AE258" s="153">
        <f t="shared" si="27"/>
        <v>99.99999999999997</v>
      </c>
      <c r="AF258" s="153">
        <f t="shared" si="24"/>
        <v>2.5</v>
      </c>
      <c r="AG258" s="130">
        <f t="shared" si="31"/>
        <v>0.3</v>
      </c>
      <c r="AH258" s="220">
        <f t="shared" si="25"/>
        <v>2.5</v>
      </c>
      <c r="AI258" s="220">
        <f t="shared" si="28"/>
        <v>0.3</v>
      </c>
    </row>
    <row r="259" spans="27:35" ht="15.75">
      <c r="AA259" s="187">
        <f t="shared" si="30"/>
        <v>100.99999</v>
      </c>
      <c r="AB259" s="185">
        <f t="shared" si="29"/>
        <v>100.99998999999997</v>
      </c>
      <c r="AC259" s="188">
        <f t="shared" si="26"/>
        <v>100</v>
      </c>
      <c r="AD259" s="186"/>
      <c r="AE259" s="153">
        <f t="shared" si="27"/>
        <v>99.99999999999997</v>
      </c>
      <c r="AF259" s="153">
        <f aca="true" t="shared" si="32" ref="AF259:AF322">$AB$43+$AB$42/2+$AB$34*AB259</f>
        <v>2.5</v>
      </c>
      <c r="AG259" s="130">
        <f t="shared" si="31"/>
        <v>0</v>
      </c>
      <c r="AH259" s="220">
        <f aca="true" t="shared" si="33" ref="AH259:AH322">IF($J$5=0,$AB$43+$AB$42/2,IF($U$1&lt;=AB259,$AB$55,AF259))</f>
        <v>2.5</v>
      </c>
      <c r="AI259" s="220">
        <f t="shared" si="28"/>
        <v>0.3</v>
      </c>
    </row>
    <row r="260" spans="27:35" ht="15.75">
      <c r="AA260" s="187">
        <f t="shared" si="30"/>
        <v>101</v>
      </c>
      <c r="AB260" s="185">
        <f t="shared" si="29"/>
        <v>100.99999999999997</v>
      </c>
      <c r="AC260" s="188">
        <f t="shared" si="26"/>
        <v>101</v>
      </c>
      <c r="AD260" s="186"/>
      <c r="AE260" s="153">
        <f t="shared" si="27"/>
        <v>100.99999999999997</v>
      </c>
      <c r="AF260" s="153">
        <f t="shared" si="32"/>
        <v>2.5</v>
      </c>
      <c r="AG260" s="130">
        <f t="shared" si="31"/>
        <v>0</v>
      </c>
      <c r="AH260" s="220">
        <f t="shared" si="33"/>
        <v>2.5</v>
      </c>
      <c r="AI260" s="220">
        <f t="shared" si="28"/>
        <v>0.3</v>
      </c>
    </row>
    <row r="261" spans="27:35" ht="15.75">
      <c r="AA261" s="187">
        <f t="shared" si="30"/>
        <v>101.99999</v>
      </c>
      <c r="AB261" s="185">
        <f t="shared" si="29"/>
        <v>101.99998999999997</v>
      </c>
      <c r="AC261" s="188">
        <f t="shared" si="26"/>
        <v>101</v>
      </c>
      <c r="AD261" s="186"/>
      <c r="AE261" s="153">
        <f t="shared" si="27"/>
        <v>100.99999999999997</v>
      </c>
      <c r="AF261" s="153">
        <f t="shared" si="32"/>
        <v>2.5</v>
      </c>
      <c r="AG261" s="130">
        <f t="shared" si="31"/>
        <v>0.3</v>
      </c>
      <c r="AH261" s="220">
        <f t="shared" si="33"/>
        <v>2.5</v>
      </c>
      <c r="AI261" s="220">
        <f t="shared" si="28"/>
        <v>0.3</v>
      </c>
    </row>
    <row r="262" spans="27:35" ht="15.75">
      <c r="AA262" s="187">
        <f t="shared" si="30"/>
        <v>102</v>
      </c>
      <c r="AB262" s="185">
        <f t="shared" si="29"/>
        <v>101.99999999999997</v>
      </c>
      <c r="AC262" s="188">
        <f t="shared" si="26"/>
        <v>102</v>
      </c>
      <c r="AD262" s="186"/>
      <c r="AE262" s="153">
        <f t="shared" si="27"/>
        <v>101.99999999999997</v>
      </c>
      <c r="AF262" s="153">
        <f t="shared" si="32"/>
        <v>2.5</v>
      </c>
      <c r="AG262" s="130">
        <f t="shared" si="31"/>
        <v>0.3</v>
      </c>
      <c r="AH262" s="220">
        <f t="shared" si="33"/>
        <v>2.5</v>
      </c>
      <c r="AI262" s="220">
        <f t="shared" si="28"/>
        <v>0.3</v>
      </c>
    </row>
    <row r="263" spans="27:35" ht="15.75">
      <c r="AA263" s="187">
        <f t="shared" si="30"/>
        <v>102.99999</v>
      </c>
      <c r="AB263" s="185">
        <f t="shared" si="29"/>
        <v>102.99998999999997</v>
      </c>
      <c r="AC263" s="188">
        <f t="shared" si="26"/>
        <v>102</v>
      </c>
      <c r="AD263" s="186"/>
      <c r="AE263" s="153">
        <f t="shared" si="27"/>
        <v>101.99999999999997</v>
      </c>
      <c r="AF263" s="153">
        <f t="shared" si="32"/>
        <v>2.5</v>
      </c>
      <c r="AG263" s="130">
        <f t="shared" si="31"/>
        <v>0</v>
      </c>
      <c r="AH263" s="220">
        <f t="shared" si="33"/>
        <v>2.5</v>
      </c>
      <c r="AI263" s="220">
        <f t="shared" si="28"/>
        <v>0.3</v>
      </c>
    </row>
    <row r="264" spans="27:35" ht="15.75">
      <c r="AA264" s="187">
        <f t="shared" si="30"/>
        <v>103</v>
      </c>
      <c r="AB264" s="185">
        <f t="shared" si="29"/>
        <v>102.99999999999997</v>
      </c>
      <c r="AC264" s="188">
        <f t="shared" si="26"/>
        <v>103</v>
      </c>
      <c r="AD264" s="186"/>
      <c r="AE264" s="153">
        <f t="shared" si="27"/>
        <v>102.99999999999997</v>
      </c>
      <c r="AF264" s="153">
        <f t="shared" si="32"/>
        <v>2.5</v>
      </c>
      <c r="AG264" s="130">
        <f t="shared" si="31"/>
        <v>0</v>
      </c>
      <c r="AH264" s="220">
        <f t="shared" si="33"/>
        <v>2.5</v>
      </c>
      <c r="AI264" s="220">
        <f t="shared" si="28"/>
        <v>0.3</v>
      </c>
    </row>
    <row r="265" spans="27:35" ht="15.75">
      <c r="AA265" s="187">
        <f t="shared" si="30"/>
        <v>103.99999</v>
      </c>
      <c r="AB265" s="185">
        <f t="shared" si="29"/>
        <v>103.99998999999997</v>
      </c>
      <c r="AC265" s="188">
        <f t="shared" si="26"/>
        <v>103</v>
      </c>
      <c r="AD265" s="186"/>
      <c r="AE265" s="153">
        <f t="shared" si="27"/>
        <v>102.99999999999997</v>
      </c>
      <c r="AF265" s="153">
        <f t="shared" si="32"/>
        <v>2.5</v>
      </c>
      <c r="AG265" s="130">
        <f t="shared" si="31"/>
        <v>0.3</v>
      </c>
      <c r="AH265" s="220">
        <f t="shared" si="33"/>
        <v>2.5</v>
      </c>
      <c r="AI265" s="220">
        <f t="shared" si="28"/>
        <v>0.3</v>
      </c>
    </row>
    <row r="266" spans="27:35" ht="15.75">
      <c r="AA266" s="187">
        <f t="shared" si="30"/>
        <v>104</v>
      </c>
      <c r="AB266" s="185">
        <f t="shared" si="29"/>
        <v>103.99999999999997</v>
      </c>
      <c r="AC266" s="188">
        <f t="shared" si="26"/>
        <v>104</v>
      </c>
      <c r="AD266" s="186"/>
      <c r="AE266" s="153">
        <f t="shared" si="27"/>
        <v>103.99999999999997</v>
      </c>
      <c r="AF266" s="153">
        <f t="shared" si="32"/>
        <v>2.5</v>
      </c>
      <c r="AG266" s="130">
        <f t="shared" si="31"/>
        <v>0.3</v>
      </c>
      <c r="AH266" s="220">
        <f t="shared" si="33"/>
        <v>2.5</v>
      </c>
      <c r="AI266" s="220">
        <f t="shared" si="28"/>
        <v>0.3</v>
      </c>
    </row>
    <row r="267" spans="27:35" ht="15.75">
      <c r="AA267" s="187">
        <f t="shared" si="30"/>
        <v>104.99999</v>
      </c>
      <c r="AB267" s="185">
        <f t="shared" si="29"/>
        <v>104.99998999999997</v>
      </c>
      <c r="AC267" s="188">
        <f t="shared" si="26"/>
        <v>104</v>
      </c>
      <c r="AD267" s="186"/>
      <c r="AE267" s="153">
        <f t="shared" si="27"/>
        <v>103.99999999999997</v>
      </c>
      <c r="AF267" s="153">
        <f t="shared" si="32"/>
        <v>2.5</v>
      </c>
      <c r="AG267" s="130">
        <f t="shared" si="31"/>
        <v>0</v>
      </c>
      <c r="AH267" s="220">
        <f t="shared" si="33"/>
        <v>2.5</v>
      </c>
      <c r="AI267" s="220">
        <f t="shared" si="28"/>
        <v>0.3</v>
      </c>
    </row>
    <row r="268" spans="27:35" ht="15.75">
      <c r="AA268" s="187">
        <f t="shared" si="30"/>
        <v>105</v>
      </c>
      <c r="AB268" s="185">
        <f t="shared" si="29"/>
        <v>104.99999999999997</v>
      </c>
      <c r="AC268" s="188">
        <f t="shared" si="26"/>
        <v>105</v>
      </c>
      <c r="AD268" s="186"/>
      <c r="AE268" s="153">
        <f t="shared" si="27"/>
        <v>104.99999999999997</v>
      </c>
      <c r="AF268" s="153">
        <f t="shared" si="32"/>
        <v>2.5</v>
      </c>
      <c r="AG268" s="130">
        <f t="shared" si="31"/>
        <v>0</v>
      </c>
      <c r="AH268" s="220">
        <f t="shared" si="33"/>
        <v>2.5</v>
      </c>
      <c r="AI268" s="220">
        <f t="shared" si="28"/>
        <v>0.3</v>
      </c>
    </row>
    <row r="269" spans="27:35" ht="15.75">
      <c r="AA269" s="187">
        <f t="shared" si="30"/>
        <v>105.99999</v>
      </c>
      <c r="AB269" s="185">
        <f t="shared" si="29"/>
        <v>105.99998999999997</v>
      </c>
      <c r="AC269" s="188">
        <f t="shared" si="26"/>
        <v>105</v>
      </c>
      <c r="AD269" s="186"/>
      <c r="AE269" s="153">
        <f t="shared" si="27"/>
        <v>104.99999999999997</v>
      </c>
      <c r="AF269" s="153">
        <f t="shared" si="32"/>
        <v>2.5</v>
      </c>
      <c r="AG269" s="130">
        <f t="shared" si="31"/>
        <v>0.3</v>
      </c>
      <c r="AH269" s="220">
        <f t="shared" si="33"/>
        <v>2.5</v>
      </c>
      <c r="AI269" s="220">
        <f t="shared" si="28"/>
        <v>0.3</v>
      </c>
    </row>
    <row r="270" spans="27:35" ht="15.75">
      <c r="AA270" s="187">
        <f t="shared" si="30"/>
        <v>106</v>
      </c>
      <c r="AB270" s="185">
        <f t="shared" si="29"/>
        <v>105.99999999999997</v>
      </c>
      <c r="AC270" s="188">
        <f t="shared" si="26"/>
        <v>106</v>
      </c>
      <c r="AD270" s="186"/>
      <c r="AE270" s="153">
        <f t="shared" si="27"/>
        <v>105.99999999999997</v>
      </c>
      <c r="AF270" s="153">
        <f t="shared" si="32"/>
        <v>2.5</v>
      </c>
      <c r="AG270" s="130">
        <f t="shared" si="31"/>
        <v>0.3</v>
      </c>
      <c r="AH270" s="220">
        <f t="shared" si="33"/>
        <v>2.5</v>
      </c>
      <c r="AI270" s="220">
        <f t="shared" si="28"/>
        <v>0.3</v>
      </c>
    </row>
    <row r="271" spans="27:35" ht="15.75">
      <c r="AA271" s="187">
        <f t="shared" si="30"/>
        <v>106.99999</v>
      </c>
      <c r="AB271" s="185">
        <f t="shared" si="29"/>
        <v>106.99998999999997</v>
      </c>
      <c r="AC271" s="188">
        <f aca="true" t="shared" si="34" ref="AC271:AC334">TRUNC(AA271)</f>
        <v>106</v>
      </c>
      <c r="AD271" s="186"/>
      <c r="AE271" s="153">
        <f aca="true" t="shared" si="35" ref="AE271:AE334">AC271*$AB$31</f>
        <v>105.99999999999997</v>
      </c>
      <c r="AF271" s="153">
        <f t="shared" si="32"/>
        <v>2.5</v>
      </c>
      <c r="AG271" s="130">
        <f t="shared" si="31"/>
        <v>0</v>
      </c>
      <c r="AH271" s="220">
        <f t="shared" si="33"/>
        <v>2.5</v>
      </c>
      <c r="AI271" s="220">
        <f t="shared" si="28"/>
        <v>0.3</v>
      </c>
    </row>
    <row r="272" spans="27:35" ht="15.75">
      <c r="AA272" s="187">
        <f t="shared" si="30"/>
        <v>107</v>
      </c>
      <c r="AB272" s="185">
        <f t="shared" si="29"/>
        <v>106.99999999999997</v>
      </c>
      <c r="AC272" s="188">
        <f t="shared" si="34"/>
        <v>107</v>
      </c>
      <c r="AD272" s="186"/>
      <c r="AE272" s="153">
        <f t="shared" si="35"/>
        <v>106.99999999999997</v>
      </c>
      <c r="AF272" s="153">
        <f t="shared" si="32"/>
        <v>2.5</v>
      </c>
      <c r="AG272" s="130">
        <f t="shared" si="31"/>
        <v>0</v>
      </c>
      <c r="AH272" s="220">
        <f t="shared" si="33"/>
        <v>2.5</v>
      </c>
      <c r="AI272" s="220">
        <f t="shared" si="28"/>
        <v>0.3</v>
      </c>
    </row>
    <row r="273" spans="27:35" ht="15.75">
      <c r="AA273" s="187">
        <f t="shared" si="30"/>
        <v>107.99999</v>
      </c>
      <c r="AB273" s="185">
        <f t="shared" si="29"/>
        <v>107.99998999999997</v>
      </c>
      <c r="AC273" s="188">
        <f t="shared" si="34"/>
        <v>107</v>
      </c>
      <c r="AD273" s="186"/>
      <c r="AE273" s="153">
        <f t="shared" si="35"/>
        <v>106.99999999999997</v>
      </c>
      <c r="AF273" s="153">
        <f t="shared" si="32"/>
        <v>2.5</v>
      </c>
      <c r="AG273" s="130">
        <f t="shared" si="31"/>
        <v>0.3</v>
      </c>
      <c r="AH273" s="220">
        <f t="shared" si="33"/>
        <v>2.5</v>
      </c>
      <c r="AI273" s="220">
        <f t="shared" si="28"/>
        <v>0.3</v>
      </c>
    </row>
    <row r="274" spans="27:35" ht="15.75">
      <c r="AA274" s="187">
        <f t="shared" si="30"/>
        <v>108</v>
      </c>
      <c r="AB274" s="185">
        <f t="shared" si="29"/>
        <v>107.99999999999997</v>
      </c>
      <c r="AC274" s="188">
        <f t="shared" si="34"/>
        <v>108</v>
      </c>
      <c r="AD274" s="186"/>
      <c r="AE274" s="153">
        <f t="shared" si="35"/>
        <v>107.99999999999997</v>
      </c>
      <c r="AF274" s="153">
        <f t="shared" si="32"/>
        <v>2.5</v>
      </c>
      <c r="AG274" s="130">
        <f t="shared" si="31"/>
        <v>0.3</v>
      </c>
      <c r="AH274" s="220">
        <f t="shared" si="33"/>
        <v>2.5</v>
      </c>
      <c r="AI274" s="220">
        <f t="shared" si="28"/>
        <v>0.3</v>
      </c>
    </row>
    <row r="275" spans="27:35" ht="15.75">
      <c r="AA275" s="187">
        <f t="shared" si="30"/>
        <v>108.99999</v>
      </c>
      <c r="AB275" s="185">
        <f t="shared" si="29"/>
        <v>108.99998999999997</v>
      </c>
      <c r="AC275" s="188">
        <f t="shared" si="34"/>
        <v>108</v>
      </c>
      <c r="AD275" s="186"/>
      <c r="AE275" s="153">
        <f t="shared" si="35"/>
        <v>107.99999999999997</v>
      </c>
      <c r="AF275" s="153">
        <f t="shared" si="32"/>
        <v>2.5</v>
      </c>
      <c r="AG275" s="130">
        <f t="shared" si="31"/>
        <v>0</v>
      </c>
      <c r="AH275" s="220">
        <f t="shared" si="33"/>
        <v>2.5</v>
      </c>
      <c r="AI275" s="220">
        <f t="shared" si="28"/>
        <v>0.3</v>
      </c>
    </row>
    <row r="276" spans="27:35" ht="15.75">
      <c r="AA276" s="187">
        <f t="shared" si="30"/>
        <v>109</v>
      </c>
      <c r="AB276" s="185">
        <f t="shared" si="29"/>
        <v>108.99999999999997</v>
      </c>
      <c r="AC276" s="188">
        <f t="shared" si="34"/>
        <v>109</v>
      </c>
      <c r="AD276" s="186"/>
      <c r="AE276" s="153">
        <f t="shared" si="35"/>
        <v>108.99999999999997</v>
      </c>
      <c r="AF276" s="153">
        <f t="shared" si="32"/>
        <v>2.5</v>
      </c>
      <c r="AG276" s="130">
        <f t="shared" si="31"/>
        <v>0</v>
      </c>
      <c r="AH276" s="220">
        <f t="shared" si="33"/>
        <v>2.5</v>
      </c>
      <c r="AI276" s="220">
        <f t="shared" si="28"/>
        <v>0.3</v>
      </c>
    </row>
    <row r="277" spans="27:35" ht="15.75">
      <c r="AA277" s="187">
        <f t="shared" si="30"/>
        <v>109.99999</v>
      </c>
      <c r="AB277" s="185">
        <f t="shared" si="29"/>
        <v>109.99998999999997</v>
      </c>
      <c r="AC277" s="188">
        <f t="shared" si="34"/>
        <v>109</v>
      </c>
      <c r="AD277" s="186"/>
      <c r="AE277" s="153">
        <f t="shared" si="35"/>
        <v>108.99999999999997</v>
      </c>
      <c r="AF277" s="153">
        <f t="shared" si="32"/>
        <v>2.5</v>
      </c>
      <c r="AG277" s="130">
        <f t="shared" si="31"/>
        <v>0.3</v>
      </c>
      <c r="AH277" s="220">
        <f t="shared" si="33"/>
        <v>2.5</v>
      </c>
      <c r="AI277" s="220">
        <f t="shared" si="28"/>
        <v>0.3</v>
      </c>
    </row>
    <row r="278" spans="27:35" ht="15.75">
      <c r="AA278" s="187">
        <f t="shared" si="30"/>
        <v>110</v>
      </c>
      <c r="AB278" s="185">
        <f t="shared" si="29"/>
        <v>109.99999999999997</v>
      </c>
      <c r="AC278" s="188">
        <f t="shared" si="34"/>
        <v>110</v>
      </c>
      <c r="AD278" s="186"/>
      <c r="AE278" s="153">
        <f t="shared" si="35"/>
        <v>109.99999999999997</v>
      </c>
      <c r="AF278" s="153">
        <f t="shared" si="32"/>
        <v>2.5</v>
      </c>
      <c r="AG278" s="130">
        <f t="shared" si="31"/>
        <v>0.3</v>
      </c>
      <c r="AH278" s="220">
        <f t="shared" si="33"/>
        <v>2.5</v>
      </c>
      <c r="AI278" s="220">
        <f t="shared" si="28"/>
        <v>0.3</v>
      </c>
    </row>
    <row r="279" spans="27:35" ht="15.75">
      <c r="AA279" s="187">
        <f t="shared" si="30"/>
        <v>110.99999</v>
      </c>
      <c r="AB279" s="185">
        <f t="shared" si="29"/>
        <v>110.99998999999997</v>
      </c>
      <c r="AC279" s="188">
        <f t="shared" si="34"/>
        <v>110</v>
      </c>
      <c r="AD279" s="186"/>
      <c r="AE279" s="153">
        <f t="shared" si="35"/>
        <v>109.99999999999997</v>
      </c>
      <c r="AF279" s="153">
        <f t="shared" si="32"/>
        <v>2.5</v>
      </c>
      <c r="AG279" s="130">
        <f t="shared" si="31"/>
        <v>0</v>
      </c>
      <c r="AH279" s="220">
        <f t="shared" si="33"/>
        <v>2.5</v>
      </c>
      <c r="AI279" s="220">
        <f t="shared" si="28"/>
        <v>0.3</v>
      </c>
    </row>
    <row r="280" spans="27:35" ht="15.75">
      <c r="AA280" s="187">
        <f t="shared" si="30"/>
        <v>111</v>
      </c>
      <c r="AB280" s="185">
        <f t="shared" si="29"/>
        <v>110.99999999999997</v>
      </c>
      <c r="AC280" s="188">
        <f t="shared" si="34"/>
        <v>111</v>
      </c>
      <c r="AD280" s="186"/>
      <c r="AE280" s="153">
        <f t="shared" si="35"/>
        <v>110.99999999999997</v>
      </c>
      <c r="AF280" s="153">
        <f t="shared" si="32"/>
        <v>2.5</v>
      </c>
      <c r="AG280" s="130">
        <f t="shared" si="31"/>
        <v>0</v>
      </c>
      <c r="AH280" s="220">
        <f t="shared" si="33"/>
        <v>2.5</v>
      </c>
      <c r="AI280" s="220">
        <f t="shared" si="28"/>
        <v>0.3</v>
      </c>
    </row>
    <row r="281" spans="27:35" ht="15.75">
      <c r="AA281" s="187">
        <f t="shared" si="30"/>
        <v>111.99999</v>
      </c>
      <c r="AB281" s="185">
        <f t="shared" si="29"/>
        <v>111.99998999999997</v>
      </c>
      <c r="AC281" s="188">
        <f t="shared" si="34"/>
        <v>111</v>
      </c>
      <c r="AD281" s="186"/>
      <c r="AE281" s="153">
        <f t="shared" si="35"/>
        <v>110.99999999999997</v>
      </c>
      <c r="AF281" s="153">
        <f t="shared" si="32"/>
        <v>2.5</v>
      </c>
      <c r="AG281" s="130">
        <f t="shared" si="31"/>
        <v>0.3</v>
      </c>
      <c r="AH281" s="220">
        <f t="shared" si="33"/>
        <v>2.5</v>
      </c>
      <c r="AI281" s="220">
        <f t="shared" si="28"/>
        <v>0.3</v>
      </c>
    </row>
    <row r="282" spans="27:35" ht="15.75">
      <c r="AA282" s="187">
        <f t="shared" si="30"/>
        <v>112</v>
      </c>
      <c r="AB282" s="185">
        <f t="shared" si="29"/>
        <v>111.99999999999997</v>
      </c>
      <c r="AC282" s="188">
        <f t="shared" si="34"/>
        <v>112</v>
      </c>
      <c r="AD282" s="186"/>
      <c r="AE282" s="153">
        <f t="shared" si="35"/>
        <v>111.99999999999997</v>
      </c>
      <c r="AF282" s="153">
        <f t="shared" si="32"/>
        <v>2.5</v>
      </c>
      <c r="AG282" s="130">
        <f t="shared" si="31"/>
        <v>0.3</v>
      </c>
      <c r="AH282" s="220">
        <f t="shared" si="33"/>
        <v>2.5</v>
      </c>
      <c r="AI282" s="220">
        <f t="shared" si="28"/>
        <v>0.3</v>
      </c>
    </row>
    <row r="283" spans="27:35" ht="15.75">
      <c r="AA283" s="187">
        <f t="shared" si="30"/>
        <v>112.99999</v>
      </c>
      <c r="AB283" s="185">
        <f t="shared" si="29"/>
        <v>112.99998999999997</v>
      </c>
      <c r="AC283" s="188">
        <f t="shared" si="34"/>
        <v>112</v>
      </c>
      <c r="AD283" s="186"/>
      <c r="AE283" s="153">
        <f t="shared" si="35"/>
        <v>111.99999999999997</v>
      </c>
      <c r="AF283" s="153">
        <f t="shared" si="32"/>
        <v>2.5</v>
      </c>
      <c r="AG283" s="130">
        <f t="shared" si="31"/>
        <v>0</v>
      </c>
      <c r="AH283" s="220">
        <f t="shared" si="33"/>
        <v>2.5</v>
      </c>
      <c r="AI283" s="220">
        <f t="shared" si="28"/>
        <v>0.3</v>
      </c>
    </row>
    <row r="284" spans="27:35" ht="15.75">
      <c r="AA284" s="187">
        <f t="shared" si="30"/>
        <v>113</v>
      </c>
      <c r="AB284" s="185">
        <f t="shared" si="29"/>
        <v>112.99999999999997</v>
      </c>
      <c r="AC284" s="188">
        <f t="shared" si="34"/>
        <v>113</v>
      </c>
      <c r="AD284" s="186"/>
      <c r="AE284" s="153">
        <f t="shared" si="35"/>
        <v>112.99999999999997</v>
      </c>
      <c r="AF284" s="153">
        <f t="shared" si="32"/>
        <v>2.5</v>
      </c>
      <c r="AG284" s="130">
        <f t="shared" si="31"/>
        <v>0</v>
      </c>
      <c r="AH284" s="220">
        <f t="shared" si="33"/>
        <v>2.5</v>
      </c>
      <c r="AI284" s="220">
        <f t="shared" si="28"/>
        <v>0.3</v>
      </c>
    </row>
    <row r="285" spans="27:35" ht="15.75">
      <c r="AA285" s="187">
        <f t="shared" si="30"/>
        <v>113.99999</v>
      </c>
      <c r="AB285" s="185">
        <f t="shared" si="29"/>
        <v>113.99998999999997</v>
      </c>
      <c r="AC285" s="188">
        <f t="shared" si="34"/>
        <v>113</v>
      </c>
      <c r="AD285" s="186"/>
      <c r="AE285" s="153">
        <f t="shared" si="35"/>
        <v>112.99999999999997</v>
      </c>
      <c r="AF285" s="153">
        <f t="shared" si="32"/>
        <v>2.5</v>
      </c>
      <c r="AG285" s="130">
        <f t="shared" si="31"/>
        <v>0.3</v>
      </c>
      <c r="AH285" s="220">
        <f t="shared" si="33"/>
        <v>2.5</v>
      </c>
      <c r="AI285" s="220">
        <f t="shared" si="28"/>
        <v>0.3</v>
      </c>
    </row>
    <row r="286" spans="27:35" ht="15.75">
      <c r="AA286" s="187">
        <f t="shared" si="30"/>
        <v>114</v>
      </c>
      <c r="AB286" s="185">
        <f t="shared" si="29"/>
        <v>113.99999999999997</v>
      </c>
      <c r="AC286" s="188">
        <f t="shared" si="34"/>
        <v>114</v>
      </c>
      <c r="AD286" s="186"/>
      <c r="AE286" s="153">
        <f t="shared" si="35"/>
        <v>113.99999999999997</v>
      </c>
      <c r="AF286" s="153">
        <f t="shared" si="32"/>
        <v>2.5</v>
      </c>
      <c r="AG286" s="130">
        <f t="shared" si="31"/>
        <v>0.3</v>
      </c>
      <c r="AH286" s="220">
        <f t="shared" si="33"/>
        <v>2.5</v>
      </c>
      <c r="AI286" s="220">
        <f t="shared" si="28"/>
        <v>0.3</v>
      </c>
    </row>
    <row r="287" spans="27:35" ht="15.75">
      <c r="AA287" s="187">
        <f t="shared" si="30"/>
        <v>114.99999</v>
      </c>
      <c r="AB287" s="185">
        <f t="shared" si="29"/>
        <v>114.99998999999997</v>
      </c>
      <c r="AC287" s="188">
        <f t="shared" si="34"/>
        <v>114</v>
      </c>
      <c r="AD287" s="186"/>
      <c r="AE287" s="153">
        <f t="shared" si="35"/>
        <v>113.99999999999997</v>
      </c>
      <c r="AF287" s="153">
        <f t="shared" si="32"/>
        <v>2.5</v>
      </c>
      <c r="AG287" s="130">
        <f t="shared" si="31"/>
        <v>0</v>
      </c>
      <c r="AH287" s="220">
        <f t="shared" si="33"/>
        <v>2.5</v>
      </c>
      <c r="AI287" s="220">
        <f t="shared" si="28"/>
        <v>0.3</v>
      </c>
    </row>
    <row r="288" spans="27:35" ht="15.75">
      <c r="AA288" s="187">
        <f t="shared" si="30"/>
        <v>115</v>
      </c>
      <c r="AB288" s="185">
        <f t="shared" si="29"/>
        <v>114.99999999999997</v>
      </c>
      <c r="AC288" s="188">
        <f t="shared" si="34"/>
        <v>115</v>
      </c>
      <c r="AD288" s="186"/>
      <c r="AE288" s="153">
        <f t="shared" si="35"/>
        <v>114.99999999999997</v>
      </c>
      <c r="AF288" s="153">
        <f t="shared" si="32"/>
        <v>2.5</v>
      </c>
      <c r="AG288" s="130">
        <f t="shared" si="31"/>
        <v>0</v>
      </c>
      <c r="AH288" s="220">
        <f t="shared" si="33"/>
        <v>2.5</v>
      </c>
      <c r="AI288" s="220">
        <f t="shared" si="28"/>
        <v>0.3</v>
      </c>
    </row>
    <row r="289" spans="27:35" ht="15.75">
      <c r="AA289" s="187">
        <f t="shared" si="30"/>
        <v>115.99999</v>
      </c>
      <c r="AB289" s="185">
        <f t="shared" si="29"/>
        <v>115.99998999999997</v>
      </c>
      <c r="AC289" s="188">
        <f t="shared" si="34"/>
        <v>115</v>
      </c>
      <c r="AD289" s="186"/>
      <c r="AE289" s="153">
        <f t="shared" si="35"/>
        <v>114.99999999999997</v>
      </c>
      <c r="AF289" s="153">
        <f t="shared" si="32"/>
        <v>2.5</v>
      </c>
      <c r="AG289" s="130">
        <f t="shared" si="31"/>
        <v>0.3</v>
      </c>
      <c r="AH289" s="220">
        <f t="shared" si="33"/>
        <v>2.5</v>
      </c>
      <c r="AI289" s="220">
        <f t="shared" si="28"/>
        <v>0.3</v>
      </c>
    </row>
    <row r="290" spans="27:35" ht="15.75">
      <c r="AA290" s="187">
        <f t="shared" si="30"/>
        <v>116</v>
      </c>
      <c r="AB290" s="185">
        <f t="shared" si="29"/>
        <v>115.99999999999997</v>
      </c>
      <c r="AC290" s="188">
        <f t="shared" si="34"/>
        <v>116</v>
      </c>
      <c r="AD290" s="186"/>
      <c r="AE290" s="153">
        <f t="shared" si="35"/>
        <v>115.99999999999997</v>
      </c>
      <c r="AF290" s="153">
        <f t="shared" si="32"/>
        <v>2.5</v>
      </c>
      <c r="AG290" s="130">
        <f t="shared" si="31"/>
        <v>0.3</v>
      </c>
      <c r="AH290" s="220">
        <f t="shared" si="33"/>
        <v>2.5</v>
      </c>
      <c r="AI290" s="220">
        <f t="shared" si="28"/>
        <v>0.3</v>
      </c>
    </row>
    <row r="291" spans="27:35" ht="15.75">
      <c r="AA291" s="187">
        <f t="shared" si="30"/>
        <v>116.99999</v>
      </c>
      <c r="AB291" s="185">
        <f t="shared" si="29"/>
        <v>116.99998999999997</v>
      </c>
      <c r="AC291" s="188">
        <f t="shared" si="34"/>
        <v>116</v>
      </c>
      <c r="AD291" s="186"/>
      <c r="AE291" s="153">
        <f t="shared" si="35"/>
        <v>115.99999999999997</v>
      </c>
      <c r="AF291" s="153">
        <f t="shared" si="32"/>
        <v>2.5</v>
      </c>
      <c r="AG291" s="130">
        <f t="shared" si="31"/>
        <v>0</v>
      </c>
      <c r="AH291" s="220">
        <f t="shared" si="33"/>
        <v>2.5</v>
      </c>
      <c r="AI291" s="220">
        <f t="shared" si="28"/>
        <v>0.3</v>
      </c>
    </row>
    <row r="292" spans="27:35" ht="15.75">
      <c r="AA292" s="187">
        <f t="shared" si="30"/>
        <v>117</v>
      </c>
      <c r="AB292" s="185">
        <f t="shared" si="29"/>
        <v>116.99999999999997</v>
      </c>
      <c r="AC292" s="188">
        <f t="shared" si="34"/>
        <v>117</v>
      </c>
      <c r="AD292" s="186"/>
      <c r="AE292" s="153">
        <f t="shared" si="35"/>
        <v>116.99999999999997</v>
      </c>
      <c r="AF292" s="153">
        <f t="shared" si="32"/>
        <v>2.5</v>
      </c>
      <c r="AG292" s="130">
        <f t="shared" si="31"/>
        <v>0</v>
      </c>
      <c r="AH292" s="220">
        <f t="shared" si="33"/>
        <v>2.5</v>
      </c>
      <c r="AI292" s="220">
        <f t="shared" si="28"/>
        <v>0.3</v>
      </c>
    </row>
    <row r="293" spans="27:35" ht="15.75">
      <c r="AA293" s="187">
        <f t="shared" si="30"/>
        <v>117.99999</v>
      </c>
      <c r="AB293" s="185">
        <f t="shared" si="29"/>
        <v>117.99998999999997</v>
      </c>
      <c r="AC293" s="188">
        <f t="shared" si="34"/>
        <v>117</v>
      </c>
      <c r="AD293" s="186"/>
      <c r="AE293" s="153">
        <f t="shared" si="35"/>
        <v>116.99999999999997</v>
      </c>
      <c r="AF293" s="153">
        <f t="shared" si="32"/>
        <v>2.5</v>
      </c>
      <c r="AG293" s="130">
        <f t="shared" si="31"/>
        <v>0.3</v>
      </c>
      <c r="AH293" s="220">
        <f t="shared" si="33"/>
        <v>2.5</v>
      </c>
      <c r="AI293" s="220">
        <f t="shared" si="28"/>
        <v>0.3</v>
      </c>
    </row>
    <row r="294" spans="27:35" ht="15.75">
      <c r="AA294" s="187">
        <f t="shared" si="30"/>
        <v>118</v>
      </c>
      <c r="AB294" s="185">
        <f t="shared" si="29"/>
        <v>117.99999999999997</v>
      </c>
      <c r="AC294" s="188">
        <f t="shared" si="34"/>
        <v>118</v>
      </c>
      <c r="AD294" s="186"/>
      <c r="AE294" s="153">
        <f t="shared" si="35"/>
        <v>117.99999999999997</v>
      </c>
      <c r="AF294" s="153">
        <f t="shared" si="32"/>
        <v>2.5</v>
      </c>
      <c r="AG294" s="130">
        <f t="shared" si="31"/>
        <v>0.3</v>
      </c>
      <c r="AH294" s="220">
        <f t="shared" si="33"/>
        <v>2.5</v>
      </c>
      <c r="AI294" s="220">
        <f t="shared" si="28"/>
        <v>0.3</v>
      </c>
    </row>
    <row r="295" spans="27:35" ht="15.75">
      <c r="AA295" s="187">
        <f t="shared" si="30"/>
        <v>118.99999</v>
      </c>
      <c r="AB295" s="185">
        <f t="shared" si="29"/>
        <v>118.99998999999997</v>
      </c>
      <c r="AC295" s="188">
        <f t="shared" si="34"/>
        <v>118</v>
      </c>
      <c r="AD295" s="186"/>
      <c r="AE295" s="153">
        <f t="shared" si="35"/>
        <v>117.99999999999997</v>
      </c>
      <c r="AF295" s="153">
        <f t="shared" si="32"/>
        <v>2.5</v>
      </c>
      <c r="AG295" s="130">
        <f t="shared" si="31"/>
        <v>0</v>
      </c>
      <c r="AH295" s="220">
        <f t="shared" si="33"/>
        <v>2.5</v>
      </c>
      <c r="AI295" s="220">
        <f t="shared" si="28"/>
        <v>0.3</v>
      </c>
    </row>
    <row r="296" spans="27:35" ht="15.75">
      <c r="AA296" s="187">
        <f t="shared" si="30"/>
        <v>119</v>
      </c>
      <c r="AB296" s="185">
        <f t="shared" si="29"/>
        <v>118.99999999999997</v>
      </c>
      <c r="AC296" s="188">
        <f t="shared" si="34"/>
        <v>119</v>
      </c>
      <c r="AD296" s="186"/>
      <c r="AE296" s="153">
        <f t="shared" si="35"/>
        <v>118.99999999999997</v>
      </c>
      <c r="AF296" s="153">
        <f t="shared" si="32"/>
        <v>2.5</v>
      </c>
      <c r="AG296" s="130">
        <f t="shared" si="31"/>
        <v>0</v>
      </c>
      <c r="AH296" s="220">
        <f t="shared" si="33"/>
        <v>2.5</v>
      </c>
      <c r="AI296" s="220">
        <f t="shared" si="28"/>
        <v>0.3</v>
      </c>
    </row>
    <row r="297" spans="27:35" ht="15.75">
      <c r="AA297" s="187">
        <f t="shared" si="30"/>
        <v>119.99999</v>
      </c>
      <c r="AB297" s="185">
        <f t="shared" si="29"/>
        <v>119.99998999999997</v>
      </c>
      <c r="AC297" s="188">
        <f t="shared" si="34"/>
        <v>119</v>
      </c>
      <c r="AD297" s="186"/>
      <c r="AE297" s="153">
        <f t="shared" si="35"/>
        <v>118.99999999999997</v>
      </c>
      <c r="AF297" s="153">
        <f t="shared" si="32"/>
        <v>2.5</v>
      </c>
      <c r="AG297" s="130">
        <f t="shared" si="31"/>
        <v>0.3</v>
      </c>
      <c r="AH297" s="220">
        <f t="shared" si="33"/>
        <v>2.5</v>
      </c>
      <c r="AI297" s="220">
        <f t="shared" si="28"/>
        <v>0.3</v>
      </c>
    </row>
    <row r="298" spans="27:35" ht="15.75">
      <c r="AA298" s="187">
        <f t="shared" si="30"/>
        <v>120</v>
      </c>
      <c r="AB298" s="185">
        <f t="shared" si="29"/>
        <v>119.99999999999997</v>
      </c>
      <c r="AC298" s="188">
        <f t="shared" si="34"/>
        <v>120</v>
      </c>
      <c r="AD298" s="186"/>
      <c r="AE298" s="153">
        <f t="shared" si="35"/>
        <v>119.99999999999997</v>
      </c>
      <c r="AF298" s="153">
        <f t="shared" si="32"/>
        <v>2.5</v>
      </c>
      <c r="AG298" s="130">
        <f t="shared" si="31"/>
        <v>0.3</v>
      </c>
      <c r="AH298" s="220">
        <f t="shared" si="33"/>
        <v>2.5</v>
      </c>
      <c r="AI298" s="220">
        <f t="shared" si="28"/>
        <v>0.3</v>
      </c>
    </row>
    <row r="299" spans="27:35" ht="15.75">
      <c r="AA299" s="187">
        <f t="shared" si="30"/>
        <v>120.99999</v>
      </c>
      <c r="AB299" s="185">
        <f t="shared" si="29"/>
        <v>120.99998999999997</v>
      </c>
      <c r="AC299" s="188">
        <f t="shared" si="34"/>
        <v>120</v>
      </c>
      <c r="AD299" s="186"/>
      <c r="AE299" s="153">
        <f t="shared" si="35"/>
        <v>119.99999999999997</v>
      </c>
      <c r="AF299" s="153">
        <f t="shared" si="32"/>
        <v>2.5</v>
      </c>
      <c r="AG299" s="130">
        <f t="shared" si="31"/>
        <v>0</v>
      </c>
      <c r="AH299" s="220">
        <f t="shared" si="33"/>
        <v>2.5</v>
      </c>
      <c r="AI299" s="220">
        <f t="shared" si="28"/>
        <v>0.3</v>
      </c>
    </row>
    <row r="300" spans="27:35" ht="15.75">
      <c r="AA300" s="187">
        <f t="shared" si="30"/>
        <v>121</v>
      </c>
      <c r="AB300" s="185">
        <f t="shared" si="29"/>
        <v>120.99999999999997</v>
      </c>
      <c r="AC300" s="188">
        <f t="shared" si="34"/>
        <v>121</v>
      </c>
      <c r="AD300" s="186"/>
      <c r="AE300" s="153">
        <f t="shared" si="35"/>
        <v>120.99999999999997</v>
      </c>
      <c r="AF300" s="153">
        <f t="shared" si="32"/>
        <v>2.5</v>
      </c>
      <c r="AG300" s="130">
        <f t="shared" si="31"/>
        <v>0</v>
      </c>
      <c r="AH300" s="220">
        <f t="shared" si="33"/>
        <v>2.5</v>
      </c>
      <c r="AI300" s="220">
        <f t="shared" si="28"/>
        <v>0.3</v>
      </c>
    </row>
    <row r="301" spans="27:35" ht="15.75">
      <c r="AA301" s="187">
        <f t="shared" si="30"/>
        <v>121.99999</v>
      </c>
      <c r="AB301" s="185">
        <f t="shared" si="29"/>
        <v>121.99998999999997</v>
      </c>
      <c r="AC301" s="188">
        <f t="shared" si="34"/>
        <v>121</v>
      </c>
      <c r="AD301" s="186"/>
      <c r="AE301" s="153">
        <f t="shared" si="35"/>
        <v>120.99999999999997</v>
      </c>
      <c r="AF301" s="153">
        <f t="shared" si="32"/>
        <v>2.5</v>
      </c>
      <c r="AG301" s="130">
        <f t="shared" si="31"/>
        <v>0.3</v>
      </c>
      <c r="AH301" s="220">
        <f t="shared" si="33"/>
        <v>2.5</v>
      </c>
      <c r="AI301" s="220">
        <f t="shared" si="28"/>
        <v>0.3</v>
      </c>
    </row>
    <row r="302" spans="27:35" ht="15.75">
      <c r="AA302" s="187">
        <f t="shared" si="30"/>
        <v>122</v>
      </c>
      <c r="AB302" s="185">
        <f t="shared" si="29"/>
        <v>121.99999999999997</v>
      </c>
      <c r="AC302" s="188">
        <f t="shared" si="34"/>
        <v>122</v>
      </c>
      <c r="AD302" s="186"/>
      <c r="AE302" s="153">
        <f t="shared" si="35"/>
        <v>121.99999999999997</v>
      </c>
      <c r="AF302" s="153">
        <f t="shared" si="32"/>
        <v>2.5</v>
      </c>
      <c r="AG302" s="130">
        <f t="shared" si="31"/>
        <v>0.3</v>
      </c>
      <c r="AH302" s="220">
        <f t="shared" si="33"/>
        <v>2.5</v>
      </c>
      <c r="AI302" s="220">
        <f t="shared" si="28"/>
        <v>0.3</v>
      </c>
    </row>
    <row r="303" spans="27:35" ht="15.75">
      <c r="AA303" s="187">
        <f t="shared" si="30"/>
        <v>122.99999</v>
      </c>
      <c r="AB303" s="185">
        <f t="shared" si="29"/>
        <v>122.99998999999997</v>
      </c>
      <c r="AC303" s="188">
        <f t="shared" si="34"/>
        <v>122</v>
      </c>
      <c r="AD303" s="186"/>
      <c r="AE303" s="153">
        <f t="shared" si="35"/>
        <v>121.99999999999997</v>
      </c>
      <c r="AF303" s="153">
        <f t="shared" si="32"/>
        <v>2.5</v>
      </c>
      <c r="AG303" s="130">
        <f t="shared" si="31"/>
        <v>0</v>
      </c>
      <c r="AH303" s="220">
        <f t="shared" si="33"/>
        <v>2.5</v>
      </c>
      <c r="AI303" s="220">
        <f t="shared" si="28"/>
        <v>0.3</v>
      </c>
    </row>
    <row r="304" spans="27:35" ht="15.75">
      <c r="AA304" s="187">
        <f t="shared" si="30"/>
        <v>123</v>
      </c>
      <c r="AB304" s="185">
        <f t="shared" si="29"/>
        <v>122.99999999999997</v>
      </c>
      <c r="AC304" s="188">
        <f t="shared" si="34"/>
        <v>123</v>
      </c>
      <c r="AD304" s="186"/>
      <c r="AE304" s="153">
        <f t="shared" si="35"/>
        <v>122.99999999999997</v>
      </c>
      <c r="AF304" s="153">
        <f t="shared" si="32"/>
        <v>2.5</v>
      </c>
      <c r="AG304" s="130">
        <f t="shared" si="31"/>
        <v>0</v>
      </c>
      <c r="AH304" s="220">
        <f t="shared" si="33"/>
        <v>2.5</v>
      </c>
      <c r="AI304" s="220">
        <f t="shared" si="28"/>
        <v>0.3</v>
      </c>
    </row>
    <row r="305" spans="27:35" ht="15.75">
      <c r="AA305" s="187">
        <f t="shared" si="30"/>
        <v>123.99999</v>
      </c>
      <c r="AB305" s="185">
        <f t="shared" si="29"/>
        <v>123.99998999999997</v>
      </c>
      <c r="AC305" s="188">
        <f t="shared" si="34"/>
        <v>123</v>
      </c>
      <c r="AD305" s="186"/>
      <c r="AE305" s="153">
        <f t="shared" si="35"/>
        <v>122.99999999999997</v>
      </c>
      <c r="AF305" s="153">
        <f t="shared" si="32"/>
        <v>2.5</v>
      </c>
      <c r="AG305" s="130">
        <f t="shared" si="31"/>
        <v>0.3</v>
      </c>
      <c r="AH305" s="220">
        <f t="shared" si="33"/>
        <v>2.5</v>
      </c>
      <c r="AI305" s="220">
        <f t="shared" si="28"/>
        <v>0.3</v>
      </c>
    </row>
    <row r="306" spans="27:35" ht="15.75">
      <c r="AA306" s="187">
        <f t="shared" si="30"/>
        <v>124</v>
      </c>
      <c r="AB306" s="185">
        <f t="shared" si="29"/>
        <v>123.99999999999997</v>
      </c>
      <c r="AC306" s="188">
        <f t="shared" si="34"/>
        <v>124</v>
      </c>
      <c r="AD306" s="186"/>
      <c r="AE306" s="153">
        <f t="shared" si="35"/>
        <v>123.99999999999997</v>
      </c>
      <c r="AF306" s="153">
        <f t="shared" si="32"/>
        <v>2.5</v>
      </c>
      <c r="AG306" s="130">
        <f t="shared" si="31"/>
        <v>0.3</v>
      </c>
      <c r="AH306" s="220">
        <f t="shared" si="33"/>
        <v>2.5</v>
      </c>
      <c r="AI306" s="220">
        <f t="shared" si="28"/>
        <v>0.3</v>
      </c>
    </row>
    <row r="307" spans="27:35" ht="15.75">
      <c r="AA307" s="187">
        <f t="shared" si="30"/>
        <v>124.99999</v>
      </c>
      <c r="AB307" s="185">
        <f t="shared" si="29"/>
        <v>124.99998999999997</v>
      </c>
      <c r="AC307" s="188">
        <f t="shared" si="34"/>
        <v>124</v>
      </c>
      <c r="AD307" s="186"/>
      <c r="AE307" s="153">
        <f t="shared" si="35"/>
        <v>123.99999999999997</v>
      </c>
      <c r="AF307" s="153">
        <f t="shared" si="32"/>
        <v>2.5</v>
      </c>
      <c r="AG307" s="130">
        <f t="shared" si="31"/>
        <v>0</v>
      </c>
      <c r="AH307" s="220">
        <f t="shared" si="33"/>
        <v>2.5</v>
      </c>
      <c r="AI307" s="220">
        <f t="shared" si="28"/>
        <v>0.3</v>
      </c>
    </row>
    <row r="308" spans="27:35" ht="15.75">
      <c r="AA308" s="187">
        <f t="shared" si="30"/>
        <v>125</v>
      </c>
      <c r="AB308" s="185">
        <f t="shared" si="29"/>
        <v>124.99999999999997</v>
      </c>
      <c r="AC308" s="188">
        <f t="shared" si="34"/>
        <v>125</v>
      </c>
      <c r="AD308" s="186"/>
      <c r="AE308" s="153">
        <f t="shared" si="35"/>
        <v>124.99999999999997</v>
      </c>
      <c r="AF308" s="153">
        <f t="shared" si="32"/>
        <v>2.5</v>
      </c>
      <c r="AG308" s="130">
        <f t="shared" si="31"/>
        <v>0</v>
      </c>
      <c r="AH308" s="220">
        <f t="shared" si="33"/>
        <v>2.5</v>
      </c>
      <c r="AI308" s="220">
        <f t="shared" si="28"/>
        <v>0.3</v>
      </c>
    </row>
    <row r="309" spans="27:35" ht="15.75">
      <c r="AA309" s="187">
        <f t="shared" si="30"/>
        <v>125.99999</v>
      </c>
      <c r="AB309" s="185">
        <f t="shared" si="29"/>
        <v>125.99998999999997</v>
      </c>
      <c r="AC309" s="188">
        <f t="shared" si="34"/>
        <v>125</v>
      </c>
      <c r="AD309" s="186"/>
      <c r="AE309" s="153">
        <f t="shared" si="35"/>
        <v>124.99999999999997</v>
      </c>
      <c r="AF309" s="153">
        <f t="shared" si="32"/>
        <v>2.5</v>
      </c>
      <c r="AG309" s="130">
        <f t="shared" si="31"/>
        <v>0.3</v>
      </c>
      <c r="AH309" s="220">
        <f t="shared" si="33"/>
        <v>2.5</v>
      </c>
      <c r="AI309" s="220">
        <f t="shared" si="28"/>
        <v>0.3</v>
      </c>
    </row>
    <row r="310" spans="27:35" ht="15.75">
      <c r="AA310" s="187">
        <f t="shared" si="30"/>
        <v>126</v>
      </c>
      <c r="AB310" s="185">
        <f t="shared" si="29"/>
        <v>125.99999999999997</v>
      </c>
      <c r="AC310" s="188">
        <f t="shared" si="34"/>
        <v>126</v>
      </c>
      <c r="AD310" s="186"/>
      <c r="AE310" s="153">
        <f t="shared" si="35"/>
        <v>125.99999999999997</v>
      </c>
      <c r="AF310" s="153">
        <f t="shared" si="32"/>
        <v>2.5</v>
      </c>
      <c r="AG310" s="130">
        <f t="shared" si="31"/>
        <v>0.3</v>
      </c>
      <c r="AH310" s="220">
        <f t="shared" si="33"/>
        <v>2.5</v>
      </c>
      <c r="AI310" s="220">
        <f t="shared" si="28"/>
        <v>0.3</v>
      </c>
    </row>
    <row r="311" spans="27:35" ht="15.75">
      <c r="AA311" s="187">
        <f t="shared" si="30"/>
        <v>126.99999</v>
      </c>
      <c r="AB311" s="185">
        <f t="shared" si="29"/>
        <v>126.99998999999997</v>
      </c>
      <c r="AC311" s="188">
        <f t="shared" si="34"/>
        <v>126</v>
      </c>
      <c r="AD311" s="186"/>
      <c r="AE311" s="153">
        <f t="shared" si="35"/>
        <v>125.99999999999997</v>
      </c>
      <c r="AF311" s="153">
        <f t="shared" si="32"/>
        <v>2.5</v>
      </c>
      <c r="AG311" s="130">
        <f t="shared" si="31"/>
        <v>0</v>
      </c>
      <c r="AH311" s="220">
        <f t="shared" si="33"/>
        <v>2.5</v>
      </c>
      <c r="AI311" s="220">
        <f t="shared" si="28"/>
        <v>0.3</v>
      </c>
    </row>
    <row r="312" spans="27:35" ht="15.75">
      <c r="AA312" s="187">
        <f t="shared" si="30"/>
        <v>127</v>
      </c>
      <c r="AB312" s="185">
        <f t="shared" si="29"/>
        <v>126.99999999999997</v>
      </c>
      <c r="AC312" s="188">
        <f t="shared" si="34"/>
        <v>127</v>
      </c>
      <c r="AD312" s="186"/>
      <c r="AE312" s="153">
        <f t="shared" si="35"/>
        <v>126.99999999999997</v>
      </c>
      <c r="AF312" s="153">
        <f t="shared" si="32"/>
        <v>2.5</v>
      </c>
      <c r="AG312" s="130">
        <f t="shared" si="31"/>
        <v>0</v>
      </c>
      <c r="AH312" s="220">
        <f t="shared" si="33"/>
        <v>2.5</v>
      </c>
      <c r="AI312" s="220">
        <f t="shared" si="28"/>
        <v>0.3</v>
      </c>
    </row>
    <row r="313" spans="27:35" ht="15.75">
      <c r="AA313" s="187">
        <f t="shared" si="30"/>
        <v>127.99999</v>
      </c>
      <c r="AB313" s="185">
        <f t="shared" si="29"/>
        <v>127.99998999999997</v>
      </c>
      <c r="AC313" s="188">
        <f t="shared" si="34"/>
        <v>127</v>
      </c>
      <c r="AD313" s="186"/>
      <c r="AE313" s="153">
        <f t="shared" si="35"/>
        <v>126.99999999999997</v>
      </c>
      <c r="AF313" s="153">
        <f t="shared" si="32"/>
        <v>2.5</v>
      </c>
      <c r="AG313" s="130">
        <f t="shared" si="31"/>
        <v>0.3</v>
      </c>
      <c r="AH313" s="220">
        <f t="shared" si="33"/>
        <v>2.5</v>
      </c>
      <c r="AI313" s="220">
        <f t="shared" si="28"/>
        <v>0.3</v>
      </c>
    </row>
    <row r="314" spans="27:35" ht="15.75">
      <c r="AA314" s="187">
        <f t="shared" si="30"/>
        <v>128</v>
      </c>
      <c r="AB314" s="185">
        <f t="shared" si="29"/>
        <v>127.99999999999997</v>
      </c>
      <c r="AC314" s="188">
        <f t="shared" si="34"/>
        <v>128</v>
      </c>
      <c r="AD314" s="186"/>
      <c r="AE314" s="153">
        <f t="shared" si="35"/>
        <v>127.99999999999997</v>
      </c>
      <c r="AF314" s="153">
        <f t="shared" si="32"/>
        <v>2.5</v>
      </c>
      <c r="AG314" s="130">
        <f t="shared" si="31"/>
        <v>0.3</v>
      </c>
      <c r="AH314" s="220">
        <f t="shared" si="33"/>
        <v>2.5</v>
      </c>
      <c r="AI314" s="220">
        <f t="shared" si="28"/>
        <v>0.3</v>
      </c>
    </row>
    <row r="315" spans="27:35" ht="15.75">
      <c r="AA315" s="187">
        <f t="shared" si="30"/>
        <v>128.99999</v>
      </c>
      <c r="AB315" s="185">
        <f t="shared" si="29"/>
        <v>128.99998999999997</v>
      </c>
      <c r="AC315" s="188">
        <f t="shared" si="34"/>
        <v>128</v>
      </c>
      <c r="AD315" s="186"/>
      <c r="AE315" s="153">
        <f t="shared" si="35"/>
        <v>127.99999999999997</v>
      </c>
      <c r="AF315" s="153">
        <f t="shared" si="32"/>
        <v>2.5</v>
      </c>
      <c r="AG315" s="130">
        <f t="shared" si="31"/>
        <v>0</v>
      </c>
      <c r="AH315" s="220">
        <f t="shared" si="33"/>
        <v>2.5</v>
      </c>
      <c r="AI315" s="220">
        <f aca="true" t="shared" si="36" ref="AI315:AI378">IF($J$5=0,$V$40,IF($U$1&lt;=AB315,$AC$55,AG315))</f>
        <v>0.3</v>
      </c>
    </row>
    <row r="316" spans="27:35" ht="15.75">
      <c r="AA316" s="187">
        <f t="shared" si="30"/>
        <v>129</v>
      </c>
      <c r="AB316" s="185">
        <f aca="true" t="shared" si="37" ref="AB316:AB379">AA316*AC$56</f>
        <v>128.99999999999997</v>
      </c>
      <c r="AC316" s="188">
        <f t="shared" si="34"/>
        <v>129</v>
      </c>
      <c r="AD316" s="186"/>
      <c r="AE316" s="153">
        <f t="shared" si="35"/>
        <v>128.99999999999997</v>
      </c>
      <c r="AF316" s="153">
        <f t="shared" si="32"/>
        <v>2.5</v>
      </c>
      <c r="AG316" s="130">
        <f t="shared" si="31"/>
        <v>0</v>
      </c>
      <c r="AH316" s="220">
        <f t="shared" si="33"/>
        <v>2.5</v>
      </c>
      <c r="AI316" s="220">
        <f t="shared" si="36"/>
        <v>0.3</v>
      </c>
    </row>
    <row r="317" spans="27:35" ht="15.75">
      <c r="AA317" s="187">
        <f aca="true" t="shared" si="38" ref="AA317:AA380">AA315+1</f>
        <v>129.99999</v>
      </c>
      <c r="AB317" s="185">
        <f t="shared" si="37"/>
        <v>129.99998999999997</v>
      </c>
      <c r="AC317" s="188">
        <f t="shared" si="34"/>
        <v>129</v>
      </c>
      <c r="AD317" s="186"/>
      <c r="AE317" s="153">
        <f t="shared" si="35"/>
        <v>128.99999999999997</v>
      </c>
      <c r="AF317" s="153">
        <f t="shared" si="32"/>
        <v>2.5</v>
      </c>
      <c r="AG317" s="130">
        <f t="shared" si="31"/>
        <v>0.3</v>
      </c>
      <c r="AH317" s="220">
        <f t="shared" si="33"/>
        <v>2.5</v>
      </c>
      <c r="AI317" s="220">
        <f t="shared" si="36"/>
        <v>0.3</v>
      </c>
    </row>
    <row r="318" spans="27:35" ht="15.75">
      <c r="AA318" s="187">
        <f t="shared" si="38"/>
        <v>130</v>
      </c>
      <c r="AB318" s="185">
        <f t="shared" si="37"/>
        <v>129.99999999999997</v>
      </c>
      <c r="AC318" s="188">
        <f t="shared" si="34"/>
        <v>130</v>
      </c>
      <c r="AD318" s="186"/>
      <c r="AE318" s="153">
        <f t="shared" si="35"/>
        <v>129.99999999999997</v>
      </c>
      <c r="AF318" s="153">
        <f t="shared" si="32"/>
        <v>2.5</v>
      </c>
      <c r="AG318" s="130">
        <f t="shared" si="31"/>
        <v>0.3</v>
      </c>
      <c r="AH318" s="220">
        <f t="shared" si="33"/>
        <v>2.5</v>
      </c>
      <c r="AI318" s="220">
        <f t="shared" si="36"/>
        <v>0.3</v>
      </c>
    </row>
    <row r="319" spans="27:35" ht="15.75">
      <c r="AA319" s="187">
        <f t="shared" si="38"/>
        <v>130.99999</v>
      </c>
      <c r="AB319" s="185">
        <f t="shared" si="37"/>
        <v>130.99998999999997</v>
      </c>
      <c r="AC319" s="188">
        <f t="shared" si="34"/>
        <v>130</v>
      </c>
      <c r="AD319" s="186"/>
      <c r="AE319" s="153">
        <f t="shared" si="35"/>
        <v>129.99999999999997</v>
      </c>
      <c r="AF319" s="153">
        <f t="shared" si="32"/>
        <v>2.5</v>
      </c>
      <c r="AG319" s="130">
        <f aca="true" t="shared" si="39" ref="AG319:AG382">AG315</f>
        <v>0</v>
      </c>
      <c r="AH319" s="220">
        <f t="shared" si="33"/>
        <v>2.5</v>
      </c>
      <c r="AI319" s="220">
        <f t="shared" si="36"/>
        <v>0.3</v>
      </c>
    </row>
    <row r="320" spans="27:35" ht="15.75">
      <c r="AA320" s="187">
        <f t="shared" si="38"/>
        <v>131</v>
      </c>
      <c r="AB320" s="185">
        <f t="shared" si="37"/>
        <v>130.99999999999997</v>
      </c>
      <c r="AC320" s="188">
        <f t="shared" si="34"/>
        <v>131</v>
      </c>
      <c r="AD320" s="186"/>
      <c r="AE320" s="153">
        <f t="shared" si="35"/>
        <v>130.99999999999997</v>
      </c>
      <c r="AF320" s="153">
        <f t="shared" si="32"/>
        <v>2.5</v>
      </c>
      <c r="AG320" s="130">
        <f t="shared" si="39"/>
        <v>0</v>
      </c>
      <c r="AH320" s="220">
        <f t="shared" si="33"/>
        <v>2.5</v>
      </c>
      <c r="AI320" s="220">
        <f t="shared" si="36"/>
        <v>0.3</v>
      </c>
    </row>
    <row r="321" spans="27:35" ht="15.75">
      <c r="AA321" s="187">
        <f t="shared" si="38"/>
        <v>131.99999</v>
      </c>
      <c r="AB321" s="185">
        <f t="shared" si="37"/>
        <v>131.99998999999997</v>
      </c>
      <c r="AC321" s="188">
        <f t="shared" si="34"/>
        <v>131</v>
      </c>
      <c r="AD321" s="186"/>
      <c r="AE321" s="153">
        <f t="shared" si="35"/>
        <v>130.99999999999997</v>
      </c>
      <c r="AF321" s="153">
        <f t="shared" si="32"/>
        <v>2.5</v>
      </c>
      <c r="AG321" s="130">
        <f t="shared" si="39"/>
        <v>0.3</v>
      </c>
      <c r="AH321" s="220">
        <f t="shared" si="33"/>
        <v>2.5</v>
      </c>
      <c r="AI321" s="220">
        <f t="shared" si="36"/>
        <v>0.3</v>
      </c>
    </row>
    <row r="322" spans="27:35" ht="15.75">
      <c r="AA322" s="187">
        <f t="shared" si="38"/>
        <v>132</v>
      </c>
      <c r="AB322" s="185">
        <f t="shared" si="37"/>
        <v>131.99999999999997</v>
      </c>
      <c r="AC322" s="188">
        <f t="shared" si="34"/>
        <v>132</v>
      </c>
      <c r="AD322" s="186"/>
      <c r="AE322" s="153">
        <f t="shared" si="35"/>
        <v>131.99999999999997</v>
      </c>
      <c r="AF322" s="153">
        <f t="shared" si="32"/>
        <v>2.5</v>
      </c>
      <c r="AG322" s="130">
        <f t="shared" si="39"/>
        <v>0.3</v>
      </c>
      <c r="AH322" s="220">
        <f t="shared" si="33"/>
        <v>2.5</v>
      </c>
      <c r="AI322" s="220">
        <f t="shared" si="36"/>
        <v>0.3</v>
      </c>
    </row>
    <row r="323" spans="27:35" ht="15.75">
      <c r="AA323" s="187">
        <f t="shared" si="38"/>
        <v>132.99999</v>
      </c>
      <c r="AB323" s="185">
        <f t="shared" si="37"/>
        <v>132.99998999999997</v>
      </c>
      <c r="AC323" s="188">
        <f t="shared" si="34"/>
        <v>132</v>
      </c>
      <c r="AD323" s="186"/>
      <c r="AE323" s="153">
        <f t="shared" si="35"/>
        <v>131.99999999999997</v>
      </c>
      <c r="AF323" s="153">
        <f aca="true" t="shared" si="40" ref="AF323:AF386">$AB$43+$AB$42/2+$AB$34*AB323</f>
        <v>2.5</v>
      </c>
      <c r="AG323" s="130">
        <f t="shared" si="39"/>
        <v>0</v>
      </c>
      <c r="AH323" s="220">
        <f aca="true" t="shared" si="41" ref="AH323:AH386">IF($J$5=0,$AB$43+$AB$42/2,IF($U$1&lt;=AB323,$AB$55,AF323))</f>
        <v>2.5</v>
      </c>
      <c r="AI323" s="220">
        <f t="shared" si="36"/>
        <v>0.3</v>
      </c>
    </row>
    <row r="324" spans="27:35" ht="15.75">
      <c r="AA324" s="187">
        <f t="shared" si="38"/>
        <v>133</v>
      </c>
      <c r="AB324" s="185">
        <f t="shared" si="37"/>
        <v>132.99999999999997</v>
      </c>
      <c r="AC324" s="188">
        <f t="shared" si="34"/>
        <v>133</v>
      </c>
      <c r="AD324" s="186"/>
      <c r="AE324" s="153">
        <f t="shared" si="35"/>
        <v>132.99999999999997</v>
      </c>
      <c r="AF324" s="153">
        <f t="shared" si="40"/>
        <v>2.5</v>
      </c>
      <c r="AG324" s="130">
        <f t="shared" si="39"/>
        <v>0</v>
      </c>
      <c r="AH324" s="220">
        <f t="shared" si="41"/>
        <v>2.5</v>
      </c>
      <c r="AI324" s="220">
        <f t="shared" si="36"/>
        <v>0.3</v>
      </c>
    </row>
    <row r="325" spans="27:35" ht="15.75">
      <c r="AA325" s="187">
        <f t="shared" si="38"/>
        <v>133.99999</v>
      </c>
      <c r="AB325" s="185">
        <f t="shared" si="37"/>
        <v>133.99998999999997</v>
      </c>
      <c r="AC325" s="188">
        <f t="shared" si="34"/>
        <v>133</v>
      </c>
      <c r="AD325" s="186"/>
      <c r="AE325" s="153">
        <f t="shared" si="35"/>
        <v>132.99999999999997</v>
      </c>
      <c r="AF325" s="153">
        <f t="shared" si="40"/>
        <v>2.5</v>
      </c>
      <c r="AG325" s="130">
        <f t="shared" si="39"/>
        <v>0.3</v>
      </c>
      <c r="AH325" s="220">
        <f t="shared" si="41"/>
        <v>2.5</v>
      </c>
      <c r="AI325" s="220">
        <f t="shared" si="36"/>
        <v>0.3</v>
      </c>
    </row>
    <row r="326" spans="27:35" ht="15.75">
      <c r="AA326" s="187">
        <f t="shared" si="38"/>
        <v>134</v>
      </c>
      <c r="AB326" s="185">
        <f t="shared" si="37"/>
        <v>133.99999999999997</v>
      </c>
      <c r="AC326" s="188">
        <f t="shared" si="34"/>
        <v>134</v>
      </c>
      <c r="AD326" s="186"/>
      <c r="AE326" s="153">
        <f t="shared" si="35"/>
        <v>133.99999999999997</v>
      </c>
      <c r="AF326" s="153">
        <f t="shared" si="40"/>
        <v>2.5</v>
      </c>
      <c r="AG326" s="130">
        <f t="shared" si="39"/>
        <v>0.3</v>
      </c>
      <c r="AH326" s="220">
        <f t="shared" si="41"/>
        <v>2.5</v>
      </c>
      <c r="AI326" s="220">
        <f t="shared" si="36"/>
        <v>0.3</v>
      </c>
    </row>
    <row r="327" spans="27:35" ht="15.75">
      <c r="AA327" s="187">
        <f t="shared" si="38"/>
        <v>134.99999</v>
      </c>
      <c r="AB327" s="185">
        <f t="shared" si="37"/>
        <v>134.99998999999997</v>
      </c>
      <c r="AC327" s="188">
        <f t="shared" si="34"/>
        <v>134</v>
      </c>
      <c r="AD327" s="186"/>
      <c r="AE327" s="153">
        <f t="shared" si="35"/>
        <v>133.99999999999997</v>
      </c>
      <c r="AF327" s="153">
        <f t="shared" si="40"/>
        <v>2.5</v>
      </c>
      <c r="AG327" s="130">
        <f t="shared" si="39"/>
        <v>0</v>
      </c>
      <c r="AH327" s="220">
        <f t="shared" si="41"/>
        <v>2.5</v>
      </c>
      <c r="AI327" s="220">
        <f t="shared" si="36"/>
        <v>0.3</v>
      </c>
    </row>
    <row r="328" spans="27:35" ht="15.75">
      <c r="AA328" s="187">
        <f t="shared" si="38"/>
        <v>135</v>
      </c>
      <c r="AB328" s="185">
        <f t="shared" si="37"/>
        <v>134.99999999999997</v>
      </c>
      <c r="AC328" s="188">
        <f t="shared" si="34"/>
        <v>135</v>
      </c>
      <c r="AD328" s="186"/>
      <c r="AE328" s="153">
        <f t="shared" si="35"/>
        <v>134.99999999999997</v>
      </c>
      <c r="AF328" s="153">
        <f t="shared" si="40"/>
        <v>2.5</v>
      </c>
      <c r="AG328" s="130">
        <f t="shared" si="39"/>
        <v>0</v>
      </c>
      <c r="AH328" s="220">
        <f t="shared" si="41"/>
        <v>2.5</v>
      </c>
      <c r="AI328" s="220">
        <f t="shared" si="36"/>
        <v>0.3</v>
      </c>
    </row>
    <row r="329" spans="27:35" ht="15.75">
      <c r="AA329" s="187">
        <f t="shared" si="38"/>
        <v>135.99999</v>
      </c>
      <c r="AB329" s="185">
        <f t="shared" si="37"/>
        <v>135.99998999999997</v>
      </c>
      <c r="AC329" s="188">
        <f t="shared" si="34"/>
        <v>135</v>
      </c>
      <c r="AD329" s="186"/>
      <c r="AE329" s="153">
        <f t="shared" si="35"/>
        <v>134.99999999999997</v>
      </c>
      <c r="AF329" s="153">
        <f t="shared" si="40"/>
        <v>2.5</v>
      </c>
      <c r="AG329" s="130">
        <f t="shared" si="39"/>
        <v>0.3</v>
      </c>
      <c r="AH329" s="220">
        <f t="shared" si="41"/>
        <v>2.5</v>
      </c>
      <c r="AI329" s="220">
        <f t="shared" si="36"/>
        <v>0.3</v>
      </c>
    </row>
    <row r="330" spans="27:35" ht="15.75">
      <c r="AA330" s="187">
        <f t="shared" si="38"/>
        <v>136</v>
      </c>
      <c r="AB330" s="185">
        <f t="shared" si="37"/>
        <v>135.99999999999997</v>
      </c>
      <c r="AC330" s="188">
        <f t="shared" si="34"/>
        <v>136</v>
      </c>
      <c r="AD330" s="186"/>
      <c r="AE330" s="153">
        <f t="shared" si="35"/>
        <v>135.99999999999997</v>
      </c>
      <c r="AF330" s="153">
        <f t="shared" si="40"/>
        <v>2.5</v>
      </c>
      <c r="AG330" s="130">
        <f t="shared" si="39"/>
        <v>0.3</v>
      </c>
      <c r="AH330" s="220">
        <f t="shared" si="41"/>
        <v>2.5</v>
      </c>
      <c r="AI330" s="220">
        <f t="shared" si="36"/>
        <v>0.3</v>
      </c>
    </row>
    <row r="331" spans="27:35" ht="15.75">
      <c r="AA331" s="187">
        <f t="shared" si="38"/>
        <v>136.99999</v>
      </c>
      <c r="AB331" s="185">
        <f t="shared" si="37"/>
        <v>136.99998999999997</v>
      </c>
      <c r="AC331" s="188">
        <f t="shared" si="34"/>
        <v>136</v>
      </c>
      <c r="AD331" s="186"/>
      <c r="AE331" s="153">
        <f t="shared" si="35"/>
        <v>135.99999999999997</v>
      </c>
      <c r="AF331" s="153">
        <f t="shared" si="40"/>
        <v>2.5</v>
      </c>
      <c r="AG331" s="130">
        <f t="shared" si="39"/>
        <v>0</v>
      </c>
      <c r="AH331" s="220">
        <f t="shared" si="41"/>
        <v>2.5</v>
      </c>
      <c r="AI331" s="220">
        <f t="shared" si="36"/>
        <v>0.3</v>
      </c>
    </row>
    <row r="332" spans="27:35" ht="15.75">
      <c r="AA332" s="187">
        <f t="shared" si="38"/>
        <v>137</v>
      </c>
      <c r="AB332" s="185">
        <f t="shared" si="37"/>
        <v>136.99999999999997</v>
      </c>
      <c r="AC332" s="188">
        <f t="shared" si="34"/>
        <v>137</v>
      </c>
      <c r="AD332" s="186"/>
      <c r="AE332" s="153">
        <f t="shared" si="35"/>
        <v>136.99999999999997</v>
      </c>
      <c r="AF332" s="153">
        <f t="shared" si="40"/>
        <v>2.5</v>
      </c>
      <c r="AG332" s="130">
        <f t="shared" si="39"/>
        <v>0</v>
      </c>
      <c r="AH332" s="220">
        <f t="shared" si="41"/>
        <v>2.5</v>
      </c>
      <c r="AI332" s="220">
        <f t="shared" si="36"/>
        <v>0.3</v>
      </c>
    </row>
    <row r="333" spans="27:35" ht="15.75">
      <c r="AA333" s="187">
        <f t="shared" si="38"/>
        <v>137.99999</v>
      </c>
      <c r="AB333" s="185">
        <f t="shared" si="37"/>
        <v>137.99998999999997</v>
      </c>
      <c r="AC333" s="188">
        <f t="shared" si="34"/>
        <v>137</v>
      </c>
      <c r="AD333" s="186"/>
      <c r="AE333" s="153">
        <f t="shared" si="35"/>
        <v>136.99999999999997</v>
      </c>
      <c r="AF333" s="153">
        <f t="shared" si="40"/>
        <v>2.5</v>
      </c>
      <c r="AG333" s="130">
        <f t="shared" si="39"/>
        <v>0.3</v>
      </c>
      <c r="AH333" s="220">
        <f t="shared" si="41"/>
        <v>2.5</v>
      </c>
      <c r="AI333" s="220">
        <f t="shared" si="36"/>
        <v>0.3</v>
      </c>
    </row>
    <row r="334" spans="27:35" ht="15.75">
      <c r="AA334" s="187">
        <f t="shared" si="38"/>
        <v>138</v>
      </c>
      <c r="AB334" s="185">
        <f t="shared" si="37"/>
        <v>137.99999999999997</v>
      </c>
      <c r="AC334" s="188">
        <f t="shared" si="34"/>
        <v>138</v>
      </c>
      <c r="AD334" s="186"/>
      <c r="AE334" s="153">
        <f t="shared" si="35"/>
        <v>137.99999999999997</v>
      </c>
      <c r="AF334" s="153">
        <f t="shared" si="40"/>
        <v>2.5</v>
      </c>
      <c r="AG334" s="130">
        <f t="shared" si="39"/>
        <v>0.3</v>
      </c>
      <c r="AH334" s="220">
        <f t="shared" si="41"/>
        <v>2.5</v>
      </c>
      <c r="AI334" s="220">
        <f t="shared" si="36"/>
        <v>0.3</v>
      </c>
    </row>
    <row r="335" spans="27:35" ht="15.75">
      <c r="AA335" s="187">
        <f t="shared" si="38"/>
        <v>138.99999</v>
      </c>
      <c r="AB335" s="185">
        <f t="shared" si="37"/>
        <v>138.99998999999997</v>
      </c>
      <c r="AC335" s="188">
        <f aca="true" t="shared" si="42" ref="AC335:AC398">TRUNC(AA335)</f>
        <v>138</v>
      </c>
      <c r="AD335" s="186"/>
      <c r="AE335" s="153">
        <f aca="true" t="shared" si="43" ref="AE335:AE398">AC335*$AB$31</f>
        <v>137.99999999999997</v>
      </c>
      <c r="AF335" s="153">
        <f t="shared" si="40"/>
        <v>2.5</v>
      </c>
      <c r="AG335" s="130">
        <f t="shared" si="39"/>
        <v>0</v>
      </c>
      <c r="AH335" s="220">
        <f t="shared" si="41"/>
        <v>2.5</v>
      </c>
      <c r="AI335" s="220">
        <f t="shared" si="36"/>
        <v>0.3</v>
      </c>
    </row>
    <row r="336" spans="27:35" ht="15.75">
      <c r="AA336" s="187">
        <f t="shared" si="38"/>
        <v>139</v>
      </c>
      <c r="AB336" s="185">
        <f t="shared" si="37"/>
        <v>138.99999999999997</v>
      </c>
      <c r="AC336" s="188">
        <f t="shared" si="42"/>
        <v>139</v>
      </c>
      <c r="AD336" s="186"/>
      <c r="AE336" s="153">
        <f t="shared" si="43"/>
        <v>138.99999999999997</v>
      </c>
      <c r="AF336" s="153">
        <f t="shared" si="40"/>
        <v>2.5</v>
      </c>
      <c r="AG336" s="130">
        <f t="shared" si="39"/>
        <v>0</v>
      </c>
      <c r="AH336" s="220">
        <f t="shared" si="41"/>
        <v>2.5</v>
      </c>
      <c r="AI336" s="220">
        <f t="shared" si="36"/>
        <v>0.3</v>
      </c>
    </row>
    <row r="337" spans="27:35" ht="15.75">
      <c r="AA337" s="187">
        <f t="shared" si="38"/>
        <v>139.99999</v>
      </c>
      <c r="AB337" s="185">
        <f t="shared" si="37"/>
        <v>139.99998999999997</v>
      </c>
      <c r="AC337" s="188">
        <f t="shared" si="42"/>
        <v>139</v>
      </c>
      <c r="AD337" s="186"/>
      <c r="AE337" s="153">
        <f t="shared" si="43"/>
        <v>138.99999999999997</v>
      </c>
      <c r="AF337" s="153">
        <f t="shared" si="40"/>
        <v>2.5</v>
      </c>
      <c r="AG337" s="130">
        <f t="shared" si="39"/>
        <v>0.3</v>
      </c>
      <c r="AH337" s="220">
        <f t="shared" si="41"/>
        <v>2.5</v>
      </c>
      <c r="AI337" s="220">
        <f t="shared" si="36"/>
        <v>0.3</v>
      </c>
    </row>
    <row r="338" spans="27:35" ht="15.75">
      <c r="AA338" s="187">
        <f t="shared" si="38"/>
        <v>140</v>
      </c>
      <c r="AB338" s="185">
        <f t="shared" si="37"/>
        <v>139.99999999999997</v>
      </c>
      <c r="AC338" s="188">
        <f t="shared" si="42"/>
        <v>140</v>
      </c>
      <c r="AD338" s="186"/>
      <c r="AE338" s="153">
        <f t="shared" si="43"/>
        <v>139.99999999999997</v>
      </c>
      <c r="AF338" s="153">
        <f t="shared" si="40"/>
        <v>2.5</v>
      </c>
      <c r="AG338" s="130">
        <f t="shared" si="39"/>
        <v>0.3</v>
      </c>
      <c r="AH338" s="220">
        <f t="shared" si="41"/>
        <v>2.5</v>
      </c>
      <c r="AI338" s="220">
        <f t="shared" si="36"/>
        <v>0.3</v>
      </c>
    </row>
    <row r="339" spans="27:35" ht="15.75">
      <c r="AA339" s="187">
        <f t="shared" si="38"/>
        <v>140.99999</v>
      </c>
      <c r="AB339" s="185">
        <f t="shared" si="37"/>
        <v>140.99998999999997</v>
      </c>
      <c r="AC339" s="188">
        <f t="shared" si="42"/>
        <v>140</v>
      </c>
      <c r="AD339" s="186"/>
      <c r="AE339" s="153">
        <f t="shared" si="43"/>
        <v>139.99999999999997</v>
      </c>
      <c r="AF339" s="153">
        <f t="shared" si="40"/>
        <v>2.5</v>
      </c>
      <c r="AG339" s="130">
        <f t="shared" si="39"/>
        <v>0</v>
      </c>
      <c r="AH339" s="220">
        <f t="shared" si="41"/>
        <v>2.5</v>
      </c>
      <c r="AI339" s="220">
        <f t="shared" si="36"/>
        <v>0.3</v>
      </c>
    </row>
    <row r="340" spans="27:35" ht="15.75">
      <c r="AA340" s="187">
        <f t="shared" si="38"/>
        <v>141</v>
      </c>
      <c r="AB340" s="185">
        <f t="shared" si="37"/>
        <v>140.99999999999997</v>
      </c>
      <c r="AC340" s="188">
        <f t="shared" si="42"/>
        <v>141</v>
      </c>
      <c r="AD340" s="186"/>
      <c r="AE340" s="153">
        <f t="shared" si="43"/>
        <v>140.99999999999997</v>
      </c>
      <c r="AF340" s="153">
        <f t="shared" si="40"/>
        <v>2.5</v>
      </c>
      <c r="AG340" s="130">
        <f t="shared" si="39"/>
        <v>0</v>
      </c>
      <c r="AH340" s="220">
        <f t="shared" si="41"/>
        <v>2.5</v>
      </c>
      <c r="AI340" s="220">
        <f t="shared" si="36"/>
        <v>0.3</v>
      </c>
    </row>
    <row r="341" spans="27:35" ht="15.75">
      <c r="AA341" s="187">
        <f t="shared" si="38"/>
        <v>141.99999</v>
      </c>
      <c r="AB341" s="185">
        <f t="shared" si="37"/>
        <v>141.99998999999997</v>
      </c>
      <c r="AC341" s="188">
        <f t="shared" si="42"/>
        <v>141</v>
      </c>
      <c r="AD341" s="186"/>
      <c r="AE341" s="153">
        <f t="shared" si="43"/>
        <v>140.99999999999997</v>
      </c>
      <c r="AF341" s="153">
        <f t="shared" si="40"/>
        <v>2.5</v>
      </c>
      <c r="AG341" s="130">
        <f t="shared" si="39"/>
        <v>0.3</v>
      </c>
      <c r="AH341" s="220">
        <f t="shared" si="41"/>
        <v>2.5</v>
      </c>
      <c r="AI341" s="220">
        <f t="shared" si="36"/>
        <v>0.3</v>
      </c>
    </row>
    <row r="342" spans="27:35" ht="15.75">
      <c r="AA342" s="187">
        <f t="shared" si="38"/>
        <v>142</v>
      </c>
      <c r="AB342" s="185">
        <f t="shared" si="37"/>
        <v>141.99999999999997</v>
      </c>
      <c r="AC342" s="188">
        <f t="shared" si="42"/>
        <v>142</v>
      </c>
      <c r="AD342" s="186"/>
      <c r="AE342" s="153">
        <f t="shared" si="43"/>
        <v>141.99999999999997</v>
      </c>
      <c r="AF342" s="153">
        <f t="shared" si="40"/>
        <v>2.5</v>
      </c>
      <c r="AG342" s="130">
        <f t="shared" si="39"/>
        <v>0.3</v>
      </c>
      <c r="AH342" s="220">
        <f t="shared" si="41"/>
        <v>2.5</v>
      </c>
      <c r="AI342" s="220">
        <f t="shared" si="36"/>
        <v>0.3</v>
      </c>
    </row>
    <row r="343" spans="27:35" ht="15.75">
      <c r="AA343" s="187">
        <f t="shared" si="38"/>
        <v>142.99999</v>
      </c>
      <c r="AB343" s="185">
        <f t="shared" si="37"/>
        <v>142.99998999999997</v>
      </c>
      <c r="AC343" s="188">
        <f t="shared" si="42"/>
        <v>142</v>
      </c>
      <c r="AD343" s="186"/>
      <c r="AE343" s="153">
        <f t="shared" si="43"/>
        <v>141.99999999999997</v>
      </c>
      <c r="AF343" s="153">
        <f t="shared" si="40"/>
        <v>2.5</v>
      </c>
      <c r="AG343" s="130">
        <f t="shared" si="39"/>
        <v>0</v>
      </c>
      <c r="AH343" s="220">
        <f t="shared" si="41"/>
        <v>2.5</v>
      </c>
      <c r="AI343" s="220">
        <f t="shared" si="36"/>
        <v>0.3</v>
      </c>
    </row>
    <row r="344" spans="27:35" ht="15.75">
      <c r="AA344" s="187">
        <f t="shared" si="38"/>
        <v>143</v>
      </c>
      <c r="AB344" s="185">
        <f t="shared" si="37"/>
        <v>142.99999999999997</v>
      </c>
      <c r="AC344" s="188">
        <f t="shared" si="42"/>
        <v>143</v>
      </c>
      <c r="AD344" s="186"/>
      <c r="AE344" s="153">
        <f t="shared" si="43"/>
        <v>142.99999999999997</v>
      </c>
      <c r="AF344" s="153">
        <f t="shared" si="40"/>
        <v>2.5</v>
      </c>
      <c r="AG344" s="130">
        <f t="shared" si="39"/>
        <v>0</v>
      </c>
      <c r="AH344" s="220">
        <f t="shared" si="41"/>
        <v>2.5</v>
      </c>
      <c r="AI344" s="220">
        <f t="shared" si="36"/>
        <v>0.3</v>
      </c>
    </row>
    <row r="345" spans="27:35" ht="15.75">
      <c r="AA345" s="187">
        <f t="shared" si="38"/>
        <v>143.99999</v>
      </c>
      <c r="AB345" s="185">
        <f t="shared" si="37"/>
        <v>143.99998999999997</v>
      </c>
      <c r="AC345" s="188">
        <f t="shared" si="42"/>
        <v>143</v>
      </c>
      <c r="AD345" s="186"/>
      <c r="AE345" s="153">
        <f t="shared" si="43"/>
        <v>142.99999999999997</v>
      </c>
      <c r="AF345" s="153">
        <f t="shared" si="40"/>
        <v>2.5</v>
      </c>
      <c r="AG345" s="130">
        <f t="shared" si="39"/>
        <v>0.3</v>
      </c>
      <c r="AH345" s="220">
        <f t="shared" si="41"/>
        <v>2.5</v>
      </c>
      <c r="AI345" s="220">
        <f t="shared" si="36"/>
        <v>0.3</v>
      </c>
    </row>
    <row r="346" spans="27:35" ht="15.75">
      <c r="AA346" s="187">
        <f t="shared" si="38"/>
        <v>144</v>
      </c>
      <c r="AB346" s="185">
        <f t="shared" si="37"/>
        <v>143.99999999999997</v>
      </c>
      <c r="AC346" s="188">
        <f t="shared" si="42"/>
        <v>144</v>
      </c>
      <c r="AD346" s="186"/>
      <c r="AE346" s="153">
        <f t="shared" si="43"/>
        <v>143.99999999999997</v>
      </c>
      <c r="AF346" s="153">
        <f t="shared" si="40"/>
        <v>2.5</v>
      </c>
      <c r="AG346" s="130">
        <f t="shared" si="39"/>
        <v>0.3</v>
      </c>
      <c r="AH346" s="220">
        <f t="shared" si="41"/>
        <v>2.5</v>
      </c>
      <c r="AI346" s="220">
        <f t="shared" si="36"/>
        <v>0.3</v>
      </c>
    </row>
    <row r="347" spans="27:35" ht="15.75">
      <c r="AA347" s="187">
        <f t="shared" si="38"/>
        <v>144.99999</v>
      </c>
      <c r="AB347" s="185">
        <f t="shared" si="37"/>
        <v>144.99998999999997</v>
      </c>
      <c r="AC347" s="188">
        <f t="shared" si="42"/>
        <v>144</v>
      </c>
      <c r="AD347" s="186"/>
      <c r="AE347" s="153">
        <f t="shared" si="43"/>
        <v>143.99999999999997</v>
      </c>
      <c r="AF347" s="153">
        <f t="shared" si="40"/>
        <v>2.5</v>
      </c>
      <c r="AG347" s="130">
        <f t="shared" si="39"/>
        <v>0</v>
      </c>
      <c r="AH347" s="220">
        <f t="shared" si="41"/>
        <v>2.5</v>
      </c>
      <c r="AI347" s="220">
        <f t="shared" si="36"/>
        <v>0.3</v>
      </c>
    </row>
    <row r="348" spans="27:35" ht="15.75">
      <c r="AA348" s="187">
        <f t="shared" si="38"/>
        <v>145</v>
      </c>
      <c r="AB348" s="185">
        <f t="shared" si="37"/>
        <v>144.99999999999997</v>
      </c>
      <c r="AC348" s="188">
        <f t="shared" si="42"/>
        <v>145</v>
      </c>
      <c r="AD348" s="186"/>
      <c r="AE348" s="153">
        <f t="shared" si="43"/>
        <v>144.99999999999997</v>
      </c>
      <c r="AF348" s="153">
        <f t="shared" si="40"/>
        <v>2.5</v>
      </c>
      <c r="AG348" s="130">
        <f t="shared" si="39"/>
        <v>0</v>
      </c>
      <c r="AH348" s="220">
        <f t="shared" si="41"/>
        <v>2.5</v>
      </c>
      <c r="AI348" s="220">
        <f t="shared" si="36"/>
        <v>0.3</v>
      </c>
    </row>
    <row r="349" spans="27:35" ht="15.75">
      <c r="AA349" s="187">
        <f t="shared" si="38"/>
        <v>145.99999</v>
      </c>
      <c r="AB349" s="185">
        <f t="shared" si="37"/>
        <v>145.99998999999997</v>
      </c>
      <c r="AC349" s="188">
        <f t="shared" si="42"/>
        <v>145</v>
      </c>
      <c r="AD349" s="186"/>
      <c r="AE349" s="153">
        <f t="shared" si="43"/>
        <v>144.99999999999997</v>
      </c>
      <c r="AF349" s="153">
        <f t="shared" si="40"/>
        <v>2.5</v>
      </c>
      <c r="AG349" s="130">
        <f t="shared" si="39"/>
        <v>0.3</v>
      </c>
      <c r="AH349" s="220">
        <f t="shared" si="41"/>
        <v>2.5</v>
      </c>
      <c r="AI349" s="220">
        <f t="shared" si="36"/>
        <v>0.3</v>
      </c>
    </row>
    <row r="350" spans="27:35" ht="15.75">
      <c r="AA350" s="187">
        <f t="shared" si="38"/>
        <v>146</v>
      </c>
      <c r="AB350" s="185">
        <f t="shared" si="37"/>
        <v>145.99999999999997</v>
      </c>
      <c r="AC350" s="188">
        <f t="shared" si="42"/>
        <v>146</v>
      </c>
      <c r="AD350" s="186"/>
      <c r="AE350" s="153">
        <f t="shared" si="43"/>
        <v>145.99999999999997</v>
      </c>
      <c r="AF350" s="153">
        <f t="shared" si="40"/>
        <v>2.5</v>
      </c>
      <c r="AG350" s="130">
        <f t="shared" si="39"/>
        <v>0.3</v>
      </c>
      <c r="AH350" s="220">
        <f t="shared" si="41"/>
        <v>2.5</v>
      </c>
      <c r="AI350" s="220">
        <f t="shared" si="36"/>
        <v>0.3</v>
      </c>
    </row>
    <row r="351" spans="27:35" ht="15.75">
      <c r="AA351" s="187">
        <f t="shared" si="38"/>
        <v>146.99999</v>
      </c>
      <c r="AB351" s="185">
        <f t="shared" si="37"/>
        <v>146.99998999999997</v>
      </c>
      <c r="AC351" s="188">
        <f t="shared" si="42"/>
        <v>146</v>
      </c>
      <c r="AD351" s="186"/>
      <c r="AE351" s="153">
        <f t="shared" si="43"/>
        <v>145.99999999999997</v>
      </c>
      <c r="AF351" s="153">
        <f t="shared" si="40"/>
        <v>2.5</v>
      </c>
      <c r="AG351" s="130">
        <f t="shared" si="39"/>
        <v>0</v>
      </c>
      <c r="AH351" s="220">
        <f t="shared" si="41"/>
        <v>2.5</v>
      </c>
      <c r="AI351" s="220">
        <f t="shared" si="36"/>
        <v>0.3</v>
      </c>
    </row>
    <row r="352" spans="27:35" ht="15.75">
      <c r="AA352" s="187">
        <f t="shared" si="38"/>
        <v>147</v>
      </c>
      <c r="AB352" s="185">
        <f t="shared" si="37"/>
        <v>146.99999999999997</v>
      </c>
      <c r="AC352" s="188">
        <f t="shared" si="42"/>
        <v>147</v>
      </c>
      <c r="AD352" s="186"/>
      <c r="AE352" s="153">
        <f t="shared" si="43"/>
        <v>146.99999999999997</v>
      </c>
      <c r="AF352" s="153">
        <f t="shared" si="40"/>
        <v>2.5</v>
      </c>
      <c r="AG352" s="130">
        <f t="shared" si="39"/>
        <v>0</v>
      </c>
      <c r="AH352" s="220">
        <f t="shared" si="41"/>
        <v>2.5</v>
      </c>
      <c r="AI352" s="220">
        <f t="shared" si="36"/>
        <v>0.3</v>
      </c>
    </row>
    <row r="353" spans="27:35" ht="15.75">
      <c r="AA353" s="187">
        <f t="shared" si="38"/>
        <v>147.99999</v>
      </c>
      <c r="AB353" s="185">
        <f t="shared" si="37"/>
        <v>147.99998999999997</v>
      </c>
      <c r="AC353" s="188">
        <f t="shared" si="42"/>
        <v>147</v>
      </c>
      <c r="AD353" s="186"/>
      <c r="AE353" s="153">
        <f t="shared" si="43"/>
        <v>146.99999999999997</v>
      </c>
      <c r="AF353" s="153">
        <f t="shared" si="40"/>
        <v>2.5</v>
      </c>
      <c r="AG353" s="130">
        <f t="shared" si="39"/>
        <v>0.3</v>
      </c>
      <c r="AH353" s="220">
        <f t="shared" si="41"/>
        <v>2.5</v>
      </c>
      <c r="AI353" s="220">
        <f t="shared" si="36"/>
        <v>0.3</v>
      </c>
    </row>
    <row r="354" spans="27:35" ht="15.75">
      <c r="AA354" s="187">
        <f t="shared" si="38"/>
        <v>148</v>
      </c>
      <c r="AB354" s="185">
        <f t="shared" si="37"/>
        <v>147.99999999999997</v>
      </c>
      <c r="AC354" s="188">
        <f t="shared" si="42"/>
        <v>148</v>
      </c>
      <c r="AD354" s="186"/>
      <c r="AE354" s="153">
        <f t="shared" si="43"/>
        <v>147.99999999999997</v>
      </c>
      <c r="AF354" s="153">
        <f t="shared" si="40"/>
        <v>2.5</v>
      </c>
      <c r="AG354" s="130">
        <f t="shared" si="39"/>
        <v>0.3</v>
      </c>
      <c r="AH354" s="220">
        <f t="shared" si="41"/>
        <v>2.5</v>
      </c>
      <c r="AI354" s="220">
        <f t="shared" si="36"/>
        <v>0.3</v>
      </c>
    </row>
    <row r="355" spans="27:35" ht="15.75">
      <c r="AA355" s="187">
        <f t="shared" si="38"/>
        <v>148.99999</v>
      </c>
      <c r="AB355" s="185">
        <f t="shared" si="37"/>
        <v>148.99998999999997</v>
      </c>
      <c r="AC355" s="188">
        <f t="shared" si="42"/>
        <v>148</v>
      </c>
      <c r="AD355" s="186"/>
      <c r="AE355" s="153">
        <f t="shared" si="43"/>
        <v>147.99999999999997</v>
      </c>
      <c r="AF355" s="153">
        <f t="shared" si="40"/>
        <v>2.5</v>
      </c>
      <c r="AG355" s="130">
        <f t="shared" si="39"/>
        <v>0</v>
      </c>
      <c r="AH355" s="220">
        <f t="shared" si="41"/>
        <v>2.5</v>
      </c>
      <c r="AI355" s="220">
        <f t="shared" si="36"/>
        <v>0.3</v>
      </c>
    </row>
    <row r="356" spans="27:35" ht="15.75">
      <c r="AA356" s="187">
        <f t="shared" si="38"/>
        <v>149</v>
      </c>
      <c r="AB356" s="185">
        <f t="shared" si="37"/>
        <v>148.99999999999997</v>
      </c>
      <c r="AC356" s="188">
        <f t="shared" si="42"/>
        <v>149</v>
      </c>
      <c r="AD356" s="186"/>
      <c r="AE356" s="153">
        <f t="shared" si="43"/>
        <v>148.99999999999997</v>
      </c>
      <c r="AF356" s="153">
        <f t="shared" si="40"/>
        <v>2.5</v>
      </c>
      <c r="AG356" s="130">
        <f t="shared" si="39"/>
        <v>0</v>
      </c>
      <c r="AH356" s="220">
        <f t="shared" si="41"/>
        <v>2.5</v>
      </c>
      <c r="AI356" s="220">
        <f t="shared" si="36"/>
        <v>0.3</v>
      </c>
    </row>
    <row r="357" spans="27:35" ht="15.75">
      <c r="AA357" s="187">
        <f t="shared" si="38"/>
        <v>149.99999</v>
      </c>
      <c r="AB357" s="185">
        <f t="shared" si="37"/>
        <v>149.99998999999997</v>
      </c>
      <c r="AC357" s="188">
        <f t="shared" si="42"/>
        <v>149</v>
      </c>
      <c r="AD357" s="186"/>
      <c r="AE357" s="153">
        <f t="shared" si="43"/>
        <v>148.99999999999997</v>
      </c>
      <c r="AF357" s="153">
        <f t="shared" si="40"/>
        <v>2.5</v>
      </c>
      <c r="AG357" s="130">
        <f t="shared" si="39"/>
        <v>0.3</v>
      </c>
      <c r="AH357" s="220">
        <f t="shared" si="41"/>
        <v>2.5</v>
      </c>
      <c r="AI357" s="220">
        <f t="shared" si="36"/>
        <v>0.3</v>
      </c>
    </row>
    <row r="358" spans="27:35" ht="15.75">
      <c r="AA358" s="187">
        <f t="shared" si="38"/>
        <v>150</v>
      </c>
      <c r="AB358" s="185">
        <f t="shared" si="37"/>
        <v>149.99999999999997</v>
      </c>
      <c r="AC358" s="188">
        <f t="shared" si="42"/>
        <v>150</v>
      </c>
      <c r="AD358" s="186"/>
      <c r="AE358" s="153">
        <f t="shared" si="43"/>
        <v>149.99999999999997</v>
      </c>
      <c r="AF358" s="153">
        <f t="shared" si="40"/>
        <v>2.5</v>
      </c>
      <c r="AG358" s="130">
        <f t="shared" si="39"/>
        <v>0.3</v>
      </c>
      <c r="AH358" s="220">
        <f t="shared" si="41"/>
        <v>2.5</v>
      </c>
      <c r="AI358" s="220">
        <f t="shared" si="36"/>
        <v>0.3</v>
      </c>
    </row>
    <row r="359" spans="27:35" ht="15.75">
      <c r="AA359" s="187">
        <f t="shared" si="38"/>
        <v>150.99999</v>
      </c>
      <c r="AB359" s="185">
        <f t="shared" si="37"/>
        <v>150.99998999999997</v>
      </c>
      <c r="AC359" s="188">
        <f t="shared" si="42"/>
        <v>150</v>
      </c>
      <c r="AD359" s="186"/>
      <c r="AE359" s="153">
        <f t="shared" si="43"/>
        <v>149.99999999999997</v>
      </c>
      <c r="AF359" s="153">
        <f t="shared" si="40"/>
        <v>2.5</v>
      </c>
      <c r="AG359" s="130">
        <f t="shared" si="39"/>
        <v>0</v>
      </c>
      <c r="AH359" s="220">
        <f t="shared" si="41"/>
        <v>2.5</v>
      </c>
      <c r="AI359" s="220">
        <f t="shared" si="36"/>
        <v>0.3</v>
      </c>
    </row>
    <row r="360" spans="27:35" ht="15.75">
      <c r="AA360" s="187">
        <f t="shared" si="38"/>
        <v>151</v>
      </c>
      <c r="AB360" s="185">
        <f t="shared" si="37"/>
        <v>150.99999999999997</v>
      </c>
      <c r="AC360" s="188">
        <f t="shared" si="42"/>
        <v>151</v>
      </c>
      <c r="AD360" s="186"/>
      <c r="AE360" s="153">
        <f t="shared" si="43"/>
        <v>150.99999999999997</v>
      </c>
      <c r="AF360" s="153">
        <f t="shared" si="40"/>
        <v>2.5</v>
      </c>
      <c r="AG360" s="130">
        <f t="shared" si="39"/>
        <v>0</v>
      </c>
      <c r="AH360" s="220">
        <f t="shared" si="41"/>
        <v>2.5</v>
      </c>
      <c r="AI360" s="220">
        <f t="shared" si="36"/>
        <v>0.3</v>
      </c>
    </row>
    <row r="361" spans="27:35" ht="15.75">
      <c r="AA361" s="187">
        <f t="shared" si="38"/>
        <v>151.99999</v>
      </c>
      <c r="AB361" s="185">
        <f t="shared" si="37"/>
        <v>151.99998999999997</v>
      </c>
      <c r="AC361" s="188">
        <f t="shared" si="42"/>
        <v>151</v>
      </c>
      <c r="AD361" s="186"/>
      <c r="AE361" s="153">
        <f t="shared" si="43"/>
        <v>150.99999999999997</v>
      </c>
      <c r="AF361" s="153">
        <f t="shared" si="40"/>
        <v>2.5</v>
      </c>
      <c r="AG361" s="130">
        <f t="shared" si="39"/>
        <v>0.3</v>
      </c>
      <c r="AH361" s="220">
        <f t="shared" si="41"/>
        <v>2.5</v>
      </c>
      <c r="AI361" s="220">
        <f t="shared" si="36"/>
        <v>0.3</v>
      </c>
    </row>
    <row r="362" spans="27:35" ht="15.75">
      <c r="AA362" s="187">
        <f t="shared" si="38"/>
        <v>152</v>
      </c>
      <c r="AB362" s="185">
        <f t="shared" si="37"/>
        <v>151.99999999999997</v>
      </c>
      <c r="AC362" s="188">
        <f t="shared" si="42"/>
        <v>152</v>
      </c>
      <c r="AD362" s="186"/>
      <c r="AE362" s="153">
        <f t="shared" si="43"/>
        <v>151.99999999999997</v>
      </c>
      <c r="AF362" s="153">
        <f t="shared" si="40"/>
        <v>2.5</v>
      </c>
      <c r="AG362" s="130">
        <f t="shared" si="39"/>
        <v>0.3</v>
      </c>
      <c r="AH362" s="220">
        <f t="shared" si="41"/>
        <v>2.5</v>
      </c>
      <c r="AI362" s="220">
        <f t="shared" si="36"/>
        <v>0.3</v>
      </c>
    </row>
    <row r="363" spans="27:35" ht="15.75">
      <c r="AA363" s="187">
        <f t="shared" si="38"/>
        <v>152.99999</v>
      </c>
      <c r="AB363" s="185">
        <f t="shared" si="37"/>
        <v>152.99998999999997</v>
      </c>
      <c r="AC363" s="188">
        <f t="shared" si="42"/>
        <v>152</v>
      </c>
      <c r="AD363" s="186"/>
      <c r="AE363" s="153">
        <f t="shared" si="43"/>
        <v>151.99999999999997</v>
      </c>
      <c r="AF363" s="153">
        <f t="shared" si="40"/>
        <v>2.5</v>
      </c>
      <c r="AG363" s="130">
        <f t="shared" si="39"/>
        <v>0</v>
      </c>
      <c r="AH363" s="220">
        <f t="shared" si="41"/>
        <v>2.5</v>
      </c>
      <c r="AI363" s="220">
        <f t="shared" si="36"/>
        <v>0.3</v>
      </c>
    </row>
    <row r="364" spans="27:35" ht="15.75">
      <c r="AA364" s="187">
        <f t="shared" si="38"/>
        <v>153</v>
      </c>
      <c r="AB364" s="185">
        <f t="shared" si="37"/>
        <v>152.99999999999997</v>
      </c>
      <c r="AC364" s="188">
        <f t="shared" si="42"/>
        <v>153</v>
      </c>
      <c r="AD364" s="186"/>
      <c r="AE364" s="153">
        <f t="shared" si="43"/>
        <v>152.99999999999997</v>
      </c>
      <c r="AF364" s="153">
        <f t="shared" si="40"/>
        <v>2.5</v>
      </c>
      <c r="AG364" s="130">
        <f t="shared" si="39"/>
        <v>0</v>
      </c>
      <c r="AH364" s="220">
        <f t="shared" si="41"/>
        <v>2.5</v>
      </c>
      <c r="AI364" s="220">
        <f t="shared" si="36"/>
        <v>0.3</v>
      </c>
    </row>
    <row r="365" spans="27:35" ht="15.75">
      <c r="AA365" s="187">
        <f t="shared" si="38"/>
        <v>153.99999</v>
      </c>
      <c r="AB365" s="185">
        <f t="shared" si="37"/>
        <v>153.99998999999997</v>
      </c>
      <c r="AC365" s="188">
        <f t="shared" si="42"/>
        <v>153</v>
      </c>
      <c r="AD365" s="186"/>
      <c r="AE365" s="153">
        <f t="shared" si="43"/>
        <v>152.99999999999997</v>
      </c>
      <c r="AF365" s="153">
        <f t="shared" si="40"/>
        <v>2.5</v>
      </c>
      <c r="AG365" s="130">
        <f t="shared" si="39"/>
        <v>0.3</v>
      </c>
      <c r="AH365" s="220">
        <f t="shared" si="41"/>
        <v>2.5</v>
      </c>
      <c r="AI365" s="220">
        <f t="shared" si="36"/>
        <v>0.3</v>
      </c>
    </row>
    <row r="366" spans="27:35" ht="15.75">
      <c r="AA366" s="187">
        <f t="shared" si="38"/>
        <v>154</v>
      </c>
      <c r="AB366" s="185">
        <f t="shared" si="37"/>
        <v>153.99999999999997</v>
      </c>
      <c r="AC366" s="188">
        <f t="shared" si="42"/>
        <v>154</v>
      </c>
      <c r="AD366" s="186"/>
      <c r="AE366" s="153">
        <f t="shared" si="43"/>
        <v>153.99999999999997</v>
      </c>
      <c r="AF366" s="153">
        <f t="shared" si="40"/>
        <v>2.5</v>
      </c>
      <c r="AG366" s="130">
        <f t="shared" si="39"/>
        <v>0.3</v>
      </c>
      <c r="AH366" s="220">
        <f t="shared" si="41"/>
        <v>2.5</v>
      </c>
      <c r="AI366" s="220">
        <f t="shared" si="36"/>
        <v>0.3</v>
      </c>
    </row>
    <row r="367" spans="27:35" ht="15.75">
      <c r="AA367" s="187">
        <f t="shared" si="38"/>
        <v>154.99999</v>
      </c>
      <c r="AB367" s="185">
        <f t="shared" si="37"/>
        <v>154.99998999999997</v>
      </c>
      <c r="AC367" s="188">
        <f t="shared" si="42"/>
        <v>154</v>
      </c>
      <c r="AD367" s="186"/>
      <c r="AE367" s="153">
        <f t="shared" si="43"/>
        <v>153.99999999999997</v>
      </c>
      <c r="AF367" s="153">
        <f t="shared" si="40"/>
        <v>2.5</v>
      </c>
      <c r="AG367" s="130">
        <f t="shared" si="39"/>
        <v>0</v>
      </c>
      <c r="AH367" s="220">
        <f t="shared" si="41"/>
        <v>2.5</v>
      </c>
      <c r="AI367" s="220">
        <f t="shared" si="36"/>
        <v>0.3</v>
      </c>
    </row>
    <row r="368" spans="27:35" ht="15.75">
      <c r="AA368" s="187">
        <f t="shared" si="38"/>
        <v>155</v>
      </c>
      <c r="AB368" s="185">
        <f t="shared" si="37"/>
        <v>154.99999999999997</v>
      </c>
      <c r="AC368" s="188">
        <f t="shared" si="42"/>
        <v>155</v>
      </c>
      <c r="AD368" s="186"/>
      <c r="AE368" s="153">
        <f t="shared" si="43"/>
        <v>154.99999999999997</v>
      </c>
      <c r="AF368" s="153">
        <f t="shared" si="40"/>
        <v>2.5</v>
      </c>
      <c r="AG368" s="130">
        <f t="shared" si="39"/>
        <v>0</v>
      </c>
      <c r="AH368" s="220">
        <f t="shared" si="41"/>
        <v>2.5</v>
      </c>
      <c r="AI368" s="220">
        <f t="shared" si="36"/>
        <v>0.3</v>
      </c>
    </row>
    <row r="369" spans="27:35" ht="15.75">
      <c r="AA369" s="187">
        <f t="shared" si="38"/>
        <v>155.99999</v>
      </c>
      <c r="AB369" s="185">
        <f t="shared" si="37"/>
        <v>155.99998999999997</v>
      </c>
      <c r="AC369" s="188">
        <f t="shared" si="42"/>
        <v>155</v>
      </c>
      <c r="AD369" s="186"/>
      <c r="AE369" s="153">
        <f t="shared" si="43"/>
        <v>154.99999999999997</v>
      </c>
      <c r="AF369" s="153">
        <f t="shared" si="40"/>
        <v>2.5</v>
      </c>
      <c r="AG369" s="130">
        <f t="shared" si="39"/>
        <v>0.3</v>
      </c>
      <c r="AH369" s="220">
        <f t="shared" si="41"/>
        <v>2.5</v>
      </c>
      <c r="AI369" s="220">
        <f t="shared" si="36"/>
        <v>0.3</v>
      </c>
    </row>
    <row r="370" spans="27:35" ht="15.75">
      <c r="AA370" s="187">
        <f t="shared" si="38"/>
        <v>156</v>
      </c>
      <c r="AB370" s="185">
        <f t="shared" si="37"/>
        <v>155.99999999999997</v>
      </c>
      <c r="AC370" s="188">
        <f t="shared" si="42"/>
        <v>156</v>
      </c>
      <c r="AD370" s="186"/>
      <c r="AE370" s="153">
        <f t="shared" si="43"/>
        <v>155.99999999999997</v>
      </c>
      <c r="AF370" s="153">
        <f t="shared" si="40"/>
        <v>2.5</v>
      </c>
      <c r="AG370" s="130">
        <f t="shared" si="39"/>
        <v>0.3</v>
      </c>
      <c r="AH370" s="220">
        <f t="shared" si="41"/>
        <v>2.5</v>
      </c>
      <c r="AI370" s="220">
        <f t="shared" si="36"/>
        <v>0.3</v>
      </c>
    </row>
    <row r="371" spans="27:35" ht="15.75">
      <c r="AA371" s="187">
        <f t="shared" si="38"/>
        <v>156.99999</v>
      </c>
      <c r="AB371" s="185">
        <f t="shared" si="37"/>
        <v>156.99998999999997</v>
      </c>
      <c r="AC371" s="188">
        <f t="shared" si="42"/>
        <v>156</v>
      </c>
      <c r="AD371" s="186"/>
      <c r="AE371" s="153">
        <f t="shared" si="43"/>
        <v>155.99999999999997</v>
      </c>
      <c r="AF371" s="153">
        <f t="shared" si="40"/>
        <v>2.5</v>
      </c>
      <c r="AG371" s="130">
        <f t="shared" si="39"/>
        <v>0</v>
      </c>
      <c r="AH371" s="220">
        <f t="shared" si="41"/>
        <v>2.5</v>
      </c>
      <c r="AI371" s="220">
        <f t="shared" si="36"/>
        <v>0.3</v>
      </c>
    </row>
    <row r="372" spans="27:35" ht="15.75">
      <c r="AA372" s="187">
        <f t="shared" si="38"/>
        <v>157</v>
      </c>
      <c r="AB372" s="185">
        <f t="shared" si="37"/>
        <v>156.99999999999997</v>
      </c>
      <c r="AC372" s="188">
        <f t="shared" si="42"/>
        <v>157</v>
      </c>
      <c r="AD372" s="186"/>
      <c r="AE372" s="153">
        <f t="shared" si="43"/>
        <v>156.99999999999997</v>
      </c>
      <c r="AF372" s="153">
        <f t="shared" si="40"/>
        <v>2.5</v>
      </c>
      <c r="AG372" s="130">
        <f t="shared" si="39"/>
        <v>0</v>
      </c>
      <c r="AH372" s="220">
        <f t="shared" si="41"/>
        <v>2.5</v>
      </c>
      <c r="AI372" s="220">
        <f t="shared" si="36"/>
        <v>0.3</v>
      </c>
    </row>
    <row r="373" spans="27:35" ht="15.75">
      <c r="AA373" s="187">
        <f t="shared" si="38"/>
        <v>157.99999</v>
      </c>
      <c r="AB373" s="185">
        <f t="shared" si="37"/>
        <v>157.99998999999997</v>
      </c>
      <c r="AC373" s="188">
        <f t="shared" si="42"/>
        <v>157</v>
      </c>
      <c r="AD373" s="186"/>
      <c r="AE373" s="153">
        <f t="shared" si="43"/>
        <v>156.99999999999997</v>
      </c>
      <c r="AF373" s="153">
        <f t="shared" si="40"/>
        <v>2.5</v>
      </c>
      <c r="AG373" s="130">
        <f t="shared" si="39"/>
        <v>0.3</v>
      </c>
      <c r="AH373" s="220">
        <f t="shared" si="41"/>
        <v>2.5</v>
      </c>
      <c r="AI373" s="220">
        <f t="shared" si="36"/>
        <v>0.3</v>
      </c>
    </row>
    <row r="374" spans="27:35" ht="15.75">
      <c r="AA374" s="187">
        <f t="shared" si="38"/>
        <v>158</v>
      </c>
      <c r="AB374" s="185">
        <f t="shared" si="37"/>
        <v>157.99999999999997</v>
      </c>
      <c r="AC374" s="188">
        <f t="shared" si="42"/>
        <v>158</v>
      </c>
      <c r="AD374" s="186"/>
      <c r="AE374" s="153">
        <f t="shared" si="43"/>
        <v>157.99999999999997</v>
      </c>
      <c r="AF374" s="153">
        <f t="shared" si="40"/>
        <v>2.5</v>
      </c>
      <c r="AG374" s="130">
        <f t="shared" si="39"/>
        <v>0.3</v>
      </c>
      <c r="AH374" s="220">
        <f t="shared" si="41"/>
        <v>2.5</v>
      </c>
      <c r="AI374" s="220">
        <f t="shared" si="36"/>
        <v>0.3</v>
      </c>
    </row>
    <row r="375" spans="27:35" ht="15.75">
      <c r="AA375" s="187">
        <f t="shared" si="38"/>
        <v>158.99999</v>
      </c>
      <c r="AB375" s="185">
        <f t="shared" si="37"/>
        <v>158.99998999999997</v>
      </c>
      <c r="AC375" s="188">
        <f t="shared" si="42"/>
        <v>158</v>
      </c>
      <c r="AD375" s="186"/>
      <c r="AE375" s="153">
        <f t="shared" si="43"/>
        <v>157.99999999999997</v>
      </c>
      <c r="AF375" s="153">
        <f t="shared" si="40"/>
        <v>2.5</v>
      </c>
      <c r="AG375" s="130">
        <f t="shared" si="39"/>
        <v>0</v>
      </c>
      <c r="AH375" s="220">
        <f t="shared" si="41"/>
        <v>2.5</v>
      </c>
      <c r="AI375" s="220">
        <f t="shared" si="36"/>
        <v>0.3</v>
      </c>
    </row>
    <row r="376" spans="27:35" ht="15.75">
      <c r="AA376" s="187">
        <f t="shared" si="38"/>
        <v>159</v>
      </c>
      <c r="AB376" s="185">
        <f t="shared" si="37"/>
        <v>158.99999999999997</v>
      </c>
      <c r="AC376" s="188">
        <f t="shared" si="42"/>
        <v>159</v>
      </c>
      <c r="AD376" s="186"/>
      <c r="AE376" s="153">
        <f t="shared" si="43"/>
        <v>158.99999999999997</v>
      </c>
      <c r="AF376" s="153">
        <f t="shared" si="40"/>
        <v>2.5</v>
      </c>
      <c r="AG376" s="130">
        <f t="shared" si="39"/>
        <v>0</v>
      </c>
      <c r="AH376" s="220">
        <f t="shared" si="41"/>
        <v>2.5</v>
      </c>
      <c r="AI376" s="220">
        <f t="shared" si="36"/>
        <v>0.3</v>
      </c>
    </row>
    <row r="377" spans="27:35" ht="15.75">
      <c r="AA377" s="187">
        <f t="shared" si="38"/>
        <v>159.99999</v>
      </c>
      <c r="AB377" s="185">
        <f t="shared" si="37"/>
        <v>159.99998999999997</v>
      </c>
      <c r="AC377" s="188">
        <f t="shared" si="42"/>
        <v>159</v>
      </c>
      <c r="AD377" s="186"/>
      <c r="AE377" s="153">
        <f t="shared" si="43"/>
        <v>158.99999999999997</v>
      </c>
      <c r="AF377" s="153">
        <f t="shared" si="40"/>
        <v>2.5</v>
      </c>
      <c r="AG377" s="130">
        <f t="shared" si="39"/>
        <v>0.3</v>
      </c>
      <c r="AH377" s="220">
        <f t="shared" si="41"/>
        <v>2.5</v>
      </c>
      <c r="AI377" s="220">
        <f t="shared" si="36"/>
        <v>0.3</v>
      </c>
    </row>
    <row r="378" spans="27:35" ht="15.75">
      <c r="AA378" s="187">
        <f t="shared" si="38"/>
        <v>160</v>
      </c>
      <c r="AB378" s="185">
        <f t="shared" si="37"/>
        <v>159.99999999999997</v>
      </c>
      <c r="AC378" s="188">
        <f t="shared" si="42"/>
        <v>160</v>
      </c>
      <c r="AD378" s="186"/>
      <c r="AE378" s="153">
        <f t="shared" si="43"/>
        <v>159.99999999999997</v>
      </c>
      <c r="AF378" s="153">
        <f t="shared" si="40"/>
        <v>2.5</v>
      </c>
      <c r="AG378" s="130">
        <f t="shared" si="39"/>
        <v>0.3</v>
      </c>
      <c r="AH378" s="220">
        <f t="shared" si="41"/>
        <v>2.5</v>
      </c>
      <c r="AI378" s="220">
        <f t="shared" si="36"/>
        <v>0.3</v>
      </c>
    </row>
    <row r="379" spans="27:35" ht="15.75">
      <c r="AA379" s="187">
        <f t="shared" si="38"/>
        <v>160.99999</v>
      </c>
      <c r="AB379" s="185">
        <f t="shared" si="37"/>
        <v>160.99998999999997</v>
      </c>
      <c r="AC379" s="188">
        <f t="shared" si="42"/>
        <v>160</v>
      </c>
      <c r="AD379" s="186"/>
      <c r="AE379" s="153">
        <f t="shared" si="43"/>
        <v>159.99999999999997</v>
      </c>
      <c r="AF379" s="153">
        <f t="shared" si="40"/>
        <v>2.5</v>
      </c>
      <c r="AG379" s="130">
        <f t="shared" si="39"/>
        <v>0</v>
      </c>
      <c r="AH379" s="220">
        <f t="shared" si="41"/>
        <v>2.5</v>
      </c>
      <c r="AI379" s="220">
        <f aca="true" t="shared" si="44" ref="AI379:AI442">IF($J$5=0,$V$40,IF($U$1&lt;=AB379,$AC$55,AG379))</f>
        <v>0.3</v>
      </c>
    </row>
    <row r="380" spans="27:35" ht="15.75">
      <c r="AA380" s="187">
        <f t="shared" si="38"/>
        <v>161</v>
      </c>
      <c r="AB380" s="185">
        <f aca="true" t="shared" si="45" ref="AB380:AB443">AA380*AC$56</f>
        <v>160.99999999999997</v>
      </c>
      <c r="AC380" s="188">
        <f t="shared" si="42"/>
        <v>161</v>
      </c>
      <c r="AD380" s="186"/>
      <c r="AE380" s="153">
        <f t="shared" si="43"/>
        <v>160.99999999999997</v>
      </c>
      <c r="AF380" s="153">
        <f t="shared" si="40"/>
        <v>2.5</v>
      </c>
      <c r="AG380" s="130">
        <f t="shared" si="39"/>
        <v>0</v>
      </c>
      <c r="AH380" s="220">
        <f t="shared" si="41"/>
        <v>2.5</v>
      </c>
      <c r="AI380" s="220">
        <f t="shared" si="44"/>
        <v>0.3</v>
      </c>
    </row>
    <row r="381" spans="27:35" ht="15.75">
      <c r="AA381" s="187">
        <f aca="true" t="shared" si="46" ref="AA381:AA444">AA379+1</f>
        <v>161.99999</v>
      </c>
      <c r="AB381" s="185">
        <f t="shared" si="45"/>
        <v>161.99998999999997</v>
      </c>
      <c r="AC381" s="188">
        <f t="shared" si="42"/>
        <v>161</v>
      </c>
      <c r="AD381" s="186"/>
      <c r="AE381" s="153">
        <f t="shared" si="43"/>
        <v>160.99999999999997</v>
      </c>
      <c r="AF381" s="153">
        <f t="shared" si="40"/>
        <v>2.5</v>
      </c>
      <c r="AG381" s="130">
        <f t="shared" si="39"/>
        <v>0.3</v>
      </c>
      <c r="AH381" s="220">
        <f t="shared" si="41"/>
        <v>2.5</v>
      </c>
      <c r="AI381" s="220">
        <f t="shared" si="44"/>
        <v>0.3</v>
      </c>
    </row>
    <row r="382" spans="27:35" ht="15.75">
      <c r="AA382" s="187">
        <f t="shared" si="46"/>
        <v>162</v>
      </c>
      <c r="AB382" s="185">
        <f t="shared" si="45"/>
        <v>161.99999999999997</v>
      </c>
      <c r="AC382" s="188">
        <f t="shared" si="42"/>
        <v>162</v>
      </c>
      <c r="AD382" s="186"/>
      <c r="AE382" s="153">
        <f t="shared" si="43"/>
        <v>161.99999999999997</v>
      </c>
      <c r="AF382" s="153">
        <f t="shared" si="40"/>
        <v>2.5</v>
      </c>
      <c r="AG382" s="130">
        <f t="shared" si="39"/>
        <v>0.3</v>
      </c>
      <c r="AH382" s="220">
        <f t="shared" si="41"/>
        <v>2.5</v>
      </c>
      <c r="AI382" s="220">
        <f t="shared" si="44"/>
        <v>0.3</v>
      </c>
    </row>
    <row r="383" spans="27:35" ht="15.75">
      <c r="AA383" s="187">
        <f t="shared" si="46"/>
        <v>162.99999</v>
      </c>
      <c r="AB383" s="185">
        <f t="shared" si="45"/>
        <v>162.99998999999997</v>
      </c>
      <c r="AC383" s="188">
        <f t="shared" si="42"/>
        <v>162</v>
      </c>
      <c r="AD383" s="186"/>
      <c r="AE383" s="153">
        <f t="shared" si="43"/>
        <v>161.99999999999997</v>
      </c>
      <c r="AF383" s="153">
        <f t="shared" si="40"/>
        <v>2.5</v>
      </c>
      <c r="AG383" s="130">
        <f aca="true" t="shared" si="47" ref="AG383:AG446">AG379</f>
        <v>0</v>
      </c>
      <c r="AH383" s="220">
        <f t="shared" si="41"/>
        <v>2.5</v>
      </c>
      <c r="AI383" s="220">
        <f t="shared" si="44"/>
        <v>0.3</v>
      </c>
    </row>
    <row r="384" spans="27:35" ht="15.75">
      <c r="AA384" s="187">
        <f t="shared" si="46"/>
        <v>163</v>
      </c>
      <c r="AB384" s="185">
        <f t="shared" si="45"/>
        <v>162.99999999999997</v>
      </c>
      <c r="AC384" s="188">
        <f t="shared" si="42"/>
        <v>163</v>
      </c>
      <c r="AD384" s="186"/>
      <c r="AE384" s="153">
        <f t="shared" si="43"/>
        <v>162.99999999999997</v>
      </c>
      <c r="AF384" s="153">
        <f t="shared" si="40"/>
        <v>2.5</v>
      </c>
      <c r="AG384" s="130">
        <f t="shared" si="47"/>
        <v>0</v>
      </c>
      <c r="AH384" s="220">
        <f t="shared" si="41"/>
        <v>2.5</v>
      </c>
      <c r="AI384" s="220">
        <f t="shared" si="44"/>
        <v>0.3</v>
      </c>
    </row>
    <row r="385" spans="27:35" ht="15.75">
      <c r="AA385" s="187">
        <f t="shared" si="46"/>
        <v>163.99999</v>
      </c>
      <c r="AB385" s="185">
        <f t="shared" si="45"/>
        <v>163.99998999999997</v>
      </c>
      <c r="AC385" s="188">
        <f t="shared" si="42"/>
        <v>163</v>
      </c>
      <c r="AD385" s="186"/>
      <c r="AE385" s="153">
        <f t="shared" si="43"/>
        <v>162.99999999999997</v>
      </c>
      <c r="AF385" s="153">
        <f t="shared" si="40"/>
        <v>2.5</v>
      </c>
      <c r="AG385" s="130">
        <f t="shared" si="47"/>
        <v>0.3</v>
      </c>
      <c r="AH385" s="220">
        <f t="shared" si="41"/>
        <v>2.5</v>
      </c>
      <c r="AI385" s="220">
        <f t="shared" si="44"/>
        <v>0.3</v>
      </c>
    </row>
    <row r="386" spans="27:35" ht="15.75">
      <c r="AA386" s="187">
        <f t="shared" si="46"/>
        <v>164</v>
      </c>
      <c r="AB386" s="185">
        <f t="shared" si="45"/>
        <v>163.99999999999997</v>
      </c>
      <c r="AC386" s="188">
        <f t="shared" si="42"/>
        <v>164</v>
      </c>
      <c r="AD386" s="186"/>
      <c r="AE386" s="153">
        <f t="shared" si="43"/>
        <v>163.99999999999997</v>
      </c>
      <c r="AF386" s="153">
        <f t="shared" si="40"/>
        <v>2.5</v>
      </c>
      <c r="AG386" s="130">
        <f t="shared" si="47"/>
        <v>0.3</v>
      </c>
      <c r="AH386" s="220">
        <f t="shared" si="41"/>
        <v>2.5</v>
      </c>
      <c r="AI386" s="220">
        <f t="shared" si="44"/>
        <v>0.3</v>
      </c>
    </row>
    <row r="387" spans="27:35" ht="15.75">
      <c r="AA387" s="187">
        <f t="shared" si="46"/>
        <v>164.99999</v>
      </c>
      <c r="AB387" s="185">
        <f t="shared" si="45"/>
        <v>164.99998999999997</v>
      </c>
      <c r="AC387" s="188">
        <f t="shared" si="42"/>
        <v>164</v>
      </c>
      <c r="AD387" s="186"/>
      <c r="AE387" s="153">
        <f t="shared" si="43"/>
        <v>163.99999999999997</v>
      </c>
      <c r="AF387" s="153">
        <f aca="true" t="shared" si="48" ref="AF387:AF450">$AB$43+$AB$42/2+$AB$34*AB387</f>
        <v>2.5</v>
      </c>
      <c r="AG387" s="130">
        <f t="shared" si="47"/>
        <v>0</v>
      </c>
      <c r="AH387" s="220">
        <f aca="true" t="shared" si="49" ref="AH387:AH450">IF($J$5=0,$AB$43+$AB$42/2,IF($U$1&lt;=AB387,$AB$55,AF387))</f>
        <v>2.5</v>
      </c>
      <c r="AI387" s="220">
        <f t="shared" si="44"/>
        <v>0.3</v>
      </c>
    </row>
    <row r="388" spans="27:35" ht="15.75">
      <c r="AA388" s="187">
        <f t="shared" si="46"/>
        <v>165</v>
      </c>
      <c r="AB388" s="185">
        <f t="shared" si="45"/>
        <v>164.99999999999997</v>
      </c>
      <c r="AC388" s="188">
        <f t="shared" si="42"/>
        <v>165</v>
      </c>
      <c r="AD388" s="186"/>
      <c r="AE388" s="153">
        <f t="shared" si="43"/>
        <v>164.99999999999997</v>
      </c>
      <c r="AF388" s="153">
        <f t="shared" si="48"/>
        <v>2.5</v>
      </c>
      <c r="AG388" s="130">
        <f t="shared" si="47"/>
        <v>0</v>
      </c>
      <c r="AH388" s="220">
        <f t="shared" si="49"/>
        <v>2.5</v>
      </c>
      <c r="AI388" s="220">
        <f t="shared" si="44"/>
        <v>0.3</v>
      </c>
    </row>
    <row r="389" spans="27:35" ht="15.75">
      <c r="AA389" s="187">
        <f t="shared" si="46"/>
        <v>165.99999</v>
      </c>
      <c r="AB389" s="185">
        <f t="shared" si="45"/>
        <v>165.99998999999997</v>
      </c>
      <c r="AC389" s="188">
        <f t="shared" si="42"/>
        <v>165</v>
      </c>
      <c r="AD389" s="186"/>
      <c r="AE389" s="153">
        <f t="shared" si="43"/>
        <v>164.99999999999997</v>
      </c>
      <c r="AF389" s="153">
        <f t="shared" si="48"/>
        <v>2.5</v>
      </c>
      <c r="AG389" s="130">
        <f t="shared" si="47"/>
        <v>0.3</v>
      </c>
      <c r="AH389" s="220">
        <f t="shared" si="49"/>
        <v>2.5</v>
      </c>
      <c r="AI389" s="220">
        <f t="shared" si="44"/>
        <v>0.3</v>
      </c>
    </row>
    <row r="390" spans="27:35" ht="15.75">
      <c r="AA390" s="187">
        <f t="shared" si="46"/>
        <v>166</v>
      </c>
      <c r="AB390" s="185">
        <f t="shared" si="45"/>
        <v>165.99999999999997</v>
      </c>
      <c r="AC390" s="188">
        <f t="shared" si="42"/>
        <v>166</v>
      </c>
      <c r="AD390" s="186"/>
      <c r="AE390" s="153">
        <f t="shared" si="43"/>
        <v>165.99999999999997</v>
      </c>
      <c r="AF390" s="153">
        <f t="shared" si="48"/>
        <v>2.5</v>
      </c>
      <c r="AG390" s="130">
        <f t="shared" si="47"/>
        <v>0.3</v>
      </c>
      <c r="AH390" s="220">
        <f t="shared" si="49"/>
        <v>2.5</v>
      </c>
      <c r="AI390" s="220">
        <f t="shared" si="44"/>
        <v>0.3</v>
      </c>
    </row>
    <row r="391" spans="27:35" ht="15.75">
      <c r="AA391" s="187">
        <f t="shared" si="46"/>
        <v>166.99999</v>
      </c>
      <c r="AB391" s="185">
        <f t="shared" si="45"/>
        <v>166.99998999999997</v>
      </c>
      <c r="AC391" s="188">
        <f t="shared" si="42"/>
        <v>166</v>
      </c>
      <c r="AD391" s="186"/>
      <c r="AE391" s="153">
        <f t="shared" si="43"/>
        <v>165.99999999999997</v>
      </c>
      <c r="AF391" s="153">
        <f t="shared" si="48"/>
        <v>2.5</v>
      </c>
      <c r="AG391" s="130">
        <f t="shared" si="47"/>
        <v>0</v>
      </c>
      <c r="AH391" s="220">
        <f t="shared" si="49"/>
        <v>2.5</v>
      </c>
      <c r="AI391" s="220">
        <f t="shared" si="44"/>
        <v>0.3</v>
      </c>
    </row>
    <row r="392" spans="27:35" ht="15.75">
      <c r="AA392" s="187">
        <f t="shared" si="46"/>
        <v>167</v>
      </c>
      <c r="AB392" s="185">
        <f t="shared" si="45"/>
        <v>166.99999999999997</v>
      </c>
      <c r="AC392" s="188">
        <f t="shared" si="42"/>
        <v>167</v>
      </c>
      <c r="AD392" s="186"/>
      <c r="AE392" s="153">
        <f t="shared" si="43"/>
        <v>166.99999999999997</v>
      </c>
      <c r="AF392" s="153">
        <f t="shared" si="48"/>
        <v>2.5</v>
      </c>
      <c r="AG392" s="130">
        <f t="shared" si="47"/>
        <v>0</v>
      </c>
      <c r="AH392" s="220">
        <f t="shared" si="49"/>
        <v>2.5</v>
      </c>
      <c r="AI392" s="220">
        <f t="shared" si="44"/>
        <v>0.3</v>
      </c>
    </row>
    <row r="393" spans="27:35" ht="15.75">
      <c r="AA393" s="187">
        <f t="shared" si="46"/>
        <v>167.99999</v>
      </c>
      <c r="AB393" s="185">
        <f t="shared" si="45"/>
        <v>167.99998999999997</v>
      </c>
      <c r="AC393" s="188">
        <f t="shared" si="42"/>
        <v>167</v>
      </c>
      <c r="AD393" s="186"/>
      <c r="AE393" s="153">
        <f t="shared" si="43"/>
        <v>166.99999999999997</v>
      </c>
      <c r="AF393" s="153">
        <f t="shared" si="48"/>
        <v>2.5</v>
      </c>
      <c r="AG393" s="130">
        <f t="shared" si="47"/>
        <v>0.3</v>
      </c>
      <c r="AH393" s="220">
        <f t="shared" si="49"/>
        <v>2.5</v>
      </c>
      <c r="AI393" s="220">
        <f t="shared" si="44"/>
        <v>0.3</v>
      </c>
    </row>
    <row r="394" spans="27:35" ht="15.75">
      <c r="AA394" s="187">
        <f t="shared" si="46"/>
        <v>168</v>
      </c>
      <c r="AB394" s="185">
        <f t="shared" si="45"/>
        <v>167.99999999999997</v>
      </c>
      <c r="AC394" s="188">
        <f t="shared" si="42"/>
        <v>168</v>
      </c>
      <c r="AD394" s="186"/>
      <c r="AE394" s="153">
        <f t="shared" si="43"/>
        <v>167.99999999999997</v>
      </c>
      <c r="AF394" s="153">
        <f t="shared" si="48"/>
        <v>2.5</v>
      </c>
      <c r="AG394" s="130">
        <f t="shared" si="47"/>
        <v>0.3</v>
      </c>
      <c r="AH394" s="220">
        <f t="shared" si="49"/>
        <v>2.5</v>
      </c>
      <c r="AI394" s="220">
        <f t="shared" si="44"/>
        <v>0.3</v>
      </c>
    </row>
    <row r="395" spans="27:35" ht="15.75">
      <c r="AA395" s="187">
        <f t="shared" si="46"/>
        <v>168.99999</v>
      </c>
      <c r="AB395" s="185">
        <f t="shared" si="45"/>
        <v>168.99998999999997</v>
      </c>
      <c r="AC395" s="188">
        <f t="shared" si="42"/>
        <v>168</v>
      </c>
      <c r="AD395" s="186"/>
      <c r="AE395" s="153">
        <f t="shared" si="43"/>
        <v>167.99999999999997</v>
      </c>
      <c r="AF395" s="153">
        <f t="shared" si="48"/>
        <v>2.5</v>
      </c>
      <c r="AG395" s="130">
        <f t="shared" si="47"/>
        <v>0</v>
      </c>
      <c r="AH395" s="220">
        <f t="shared" si="49"/>
        <v>2.5</v>
      </c>
      <c r="AI395" s="220">
        <f t="shared" si="44"/>
        <v>0.3</v>
      </c>
    </row>
    <row r="396" spans="27:35" ht="15.75">
      <c r="AA396" s="187">
        <f t="shared" si="46"/>
        <v>169</v>
      </c>
      <c r="AB396" s="185">
        <f t="shared" si="45"/>
        <v>168.99999999999997</v>
      </c>
      <c r="AC396" s="188">
        <f t="shared" si="42"/>
        <v>169</v>
      </c>
      <c r="AD396" s="186"/>
      <c r="AE396" s="153">
        <f t="shared" si="43"/>
        <v>168.99999999999997</v>
      </c>
      <c r="AF396" s="153">
        <f t="shared" si="48"/>
        <v>2.5</v>
      </c>
      <c r="AG396" s="130">
        <f t="shared" si="47"/>
        <v>0</v>
      </c>
      <c r="AH396" s="220">
        <f t="shared" si="49"/>
        <v>2.5</v>
      </c>
      <c r="AI396" s="220">
        <f t="shared" si="44"/>
        <v>0.3</v>
      </c>
    </row>
    <row r="397" spans="27:35" ht="15.75">
      <c r="AA397" s="187">
        <f t="shared" si="46"/>
        <v>169.99999</v>
      </c>
      <c r="AB397" s="185">
        <f t="shared" si="45"/>
        <v>169.99998999999997</v>
      </c>
      <c r="AC397" s="188">
        <f t="shared" si="42"/>
        <v>169</v>
      </c>
      <c r="AD397" s="186"/>
      <c r="AE397" s="153">
        <f t="shared" si="43"/>
        <v>168.99999999999997</v>
      </c>
      <c r="AF397" s="153">
        <f t="shared" si="48"/>
        <v>2.5</v>
      </c>
      <c r="AG397" s="130">
        <f t="shared" si="47"/>
        <v>0.3</v>
      </c>
      <c r="AH397" s="220">
        <f t="shared" si="49"/>
        <v>2.5</v>
      </c>
      <c r="AI397" s="220">
        <f t="shared" si="44"/>
        <v>0.3</v>
      </c>
    </row>
    <row r="398" spans="27:35" ht="15.75">
      <c r="AA398" s="187">
        <f t="shared" si="46"/>
        <v>170</v>
      </c>
      <c r="AB398" s="185">
        <f t="shared" si="45"/>
        <v>169.99999999999997</v>
      </c>
      <c r="AC398" s="188">
        <f t="shared" si="42"/>
        <v>170</v>
      </c>
      <c r="AD398" s="186"/>
      <c r="AE398" s="153">
        <f t="shared" si="43"/>
        <v>169.99999999999997</v>
      </c>
      <c r="AF398" s="153">
        <f t="shared" si="48"/>
        <v>2.5</v>
      </c>
      <c r="AG398" s="130">
        <f t="shared" si="47"/>
        <v>0.3</v>
      </c>
      <c r="AH398" s="220">
        <f t="shared" si="49"/>
        <v>2.5</v>
      </c>
      <c r="AI398" s="220">
        <f t="shared" si="44"/>
        <v>0.3</v>
      </c>
    </row>
    <row r="399" spans="27:35" ht="15.75">
      <c r="AA399" s="187">
        <f t="shared" si="46"/>
        <v>170.99999</v>
      </c>
      <c r="AB399" s="185">
        <f t="shared" si="45"/>
        <v>170.99998999999997</v>
      </c>
      <c r="AC399" s="188">
        <f aca="true" t="shared" si="50" ref="AC399:AC462">TRUNC(AA399)</f>
        <v>170</v>
      </c>
      <c r="AD399" s="186"/>
      <c r="AE399" s="153">
        <f aca="true" t="shared" si="51" ref="AE399:AE462">AC399*$AB$31</f>
        <v>169.99999999999997</v>
      </c>
      <c r="AF399" s="153">
        <f t="shared" si="48"/>
        <v>2.5</v>
      </c>
      <c r="AG399" s="130">
        <f t="shared" si="47"/>
        <v>0</v>
      </c>
      <c r="AH399" s="220">
        <f t="shared" si="49"/>
        <v>2.5</v>
      </c>
      <c r="AI399" s="220">
        <f t="shared" si="44"/>
        <v>0.3</v>
      </c>
    </row>
    <row r="400" spans="27:35" ht="15.75">
      <c r="AA400" s="187">
        <f t="shared" si="46"/>
        <v>171</v>
      </c>
      <c r="AB400" s="185">
        <f t="shared" si="45"/>
        <v>170.99999999999997</v>
      </c>
      <c r="AC400" s="188">
        <f t="shared" si="50"/>
        <v>171</v>
      </c>
      <c r="AD400" s="186"/>
      <c r="AE400" s="153">
        <f t="shared" si="51"/>
        <v>170.99999999999997</v>
      </c>
      <c r="AF400" s="153">
        <f t="shared" si="48"/>
        <v>2.5</v>
      </c>
      <c r="AG400" s="130">
        <f t="shared" si="47"/>
        <v>0</v>
      </c>
      <c r="AH400" s="220">
        <f t="shared" si="49"/>
        <v>2.5</v>
      </c>
      <c r="AI400" s="220">
        <f t="shared" si="44"/>
        <v>0.3</v>
      </c>
    </row>
    <row r="401" spans="27:35" ht="15.75">
      <c r="AA401" s="187">
        <f t="shared" si="46"/>
        <v>171.99999</v>
      </c>
      <c r="AB401" s="185">
        <f t="shared" si="45"/>
        <v>171.99998999999997</v>
      </c>
      <c r="AC401" s="188">
        <f t="shared" si="50"/>
        <v>171</v>
      </c>
      <c r="AD401" s="186"/>
      <c r="AE401" s="153">
        <f t="shared" si="51"/>
        <v>170.99999999999997</v>
      </c>
      <c r="AF401" s="153">
        <f t="shared" si="48"/>
        <v>2.5</v>
      </c>
      <c r="AG401" s="130">
        <f t="shared" si="47"/>
        <v>0.3</v>
      </c>
      <c r="AH401" s="220">
        <f t="shared" si="49"/>
        <v>2.5</v>
      </c>
      <c r="AI401" s="220">
        <f t="shared" si="44"/>
        <v>0.3</v>
      </c>
    </row>
    <row r="402" spans="27:35" ht="15.75">
      <c r="AA402" s="187">
        <f t="shared" si="46"/>
        <v>172</v>
      </c>
      <c r="AB402" s="185">
        <f t="shared" si="45"/>
        <v>171.99999999999997</v>
      </c>
      <c r="AC402" s="188">
        <f t="shared" si="50"/>
        <v>172</v>
      </c>
      <c r="AD402" s="186"/>
      <c r="AE402" s="153">
        <f t="shared" si="51"/>
        <v>171.99999999999997</v>
      </c>
      <c r="AF402" s="153">
        <f t="shared" si="48"/>
        <v>2.5</v>
      </c>
      <c r="AG402" s="130">
        <f t="shared" si="47"/>
        <v>0.3</v>
      </c>
      <c r="AH402" s="220">
        <f t="shared" si="49"/>
        <v>2.5</v>
      </c>
      <c r="AI402" s="220">
        <f t="shared" si="44"/>
        <v>0.3</v>
      </c>
    </row>
    <row r="403" spans="27:35" ht="15.75">
      <c r="AA403" s="187">
        <f t="shared" si="46"/>
        <v>172.99999</v>
      </c>
      <c r="AB403" s="185">
        <f t="shared" si="45"/>
        <v>172.99998999999997</v>
      </c>
      <c r="AC403" s="188">
        <f t="shared" si="50"/>
        <v>172</v>
      </c>
      <c r="AD403" s="186"/>
      <c r="AE403" s="153">
        <f t="shared" si="51"/>
        <v>171.99999999999997</v>
      </c>
      <c r="AF403" s="153">
        <f t="shared" si="48"/>
        <v>2.5</v>
      </c>
      <c r="AG403" s="130">
        <f t="shared" si="47"/>
        <v>0</v>
      </c>
      <c r="AH403" s="220">
        <f t="shared" si="49"/>
        <v>2.5</v>
      </c>
      <c r="AI403" s="220">
        <f t="shared" si="44"/>
        <v>0.3</v>
      </c>
    </row>
    <row r="404" spans="27:35" ht="15.75">
      <c r="AA404" s="187">
        <f t="shared" si="46"/>
        <v>173</v>
      </c>
      <c r="AB404" s="185">
        <f t="shared" si="45"/>
        <v>172.99999999999997</v>
      </c>
      <c r="AC404" s="188">
        <f t="shared" si="50"/>
        <v>173</v>
      </c>
      <c r="AD404" s="186"/>
      <c r="AE404" s="153">
        <f t="shared" si="51"/>
        <v>172.99999999999997</v>
      </c>
      <c r="AF404" s="153">
        <f t="shared" si="48"/>
        <v>2.5</v>
      </c>
      <c r="AG404" s="130">
        <f t="shared" si="47"/>
        <v>0</v>
      </c>
      <c r="AH404" s="220">
        <f t="shared" si="49"/>
        <v>2.5</v>
      </c>
      <c r="AI404" s="220">
        <f t="shared" si="44"/>
        <v>0.3</v>
      </c>
    </row>
    <row r="405" spans="27:35" ht="15.75">
      <c r="AA405" s="187">
        <f t="shared" si="46"/>
        <v>173.99999</v>
      </c>
      <c r="AB405" s="185">
        <f t="shared" si="45"/>
        <v>173.99998999999997</v>
      </c>
      <c r="AC405" s="188">
        <f t="shared" si="50"/>
        <v>173</v>
      </c>
      <c r="AD405" s="186"/>
      <c r="AE405" s="153">
        <f t="shared" si="51"/>
        <v>172.99999999999997</v>
      </c>
      <c r="AF405" s="153">
        <f t="shared" si="48"/>
        <v>2.5</v>
      </c>
      <c r="AG405" s="130">
        <f t="shared" si="47"/>
        <v>0.3</v>
      </c>
      <c r="AH405" s="220">
        <f t="shared" si="49"/>
        <v>2.5</v>
      </c>
      <c r="AI405" s="220">
        <f t="shared" si="44"/>
        <v>0.3</v>
      </c>
    </row>
    <row r="406" spans="27:35" ht="15.75">
      <c r="AA406" s="187">
        <f t="shared" si="46"/>
        <v>174</v>
      </c>
      <c r="AB406" s="185">
        <f t="shared" si="45"/>
        <v>173.99999999999997</v>
      </c>
      <c r="AC406" s="188">
        <f t="shared" si="50"/>
        <v>174</v>
      </c>
      <c r="AD406" s="186"/>
      <c r="AE406" s="153">
        <f t="shared" si="51"/>
        <v>173.99999999999997</v>
      </c>
      <c r="AF406" s="153">
        <f t="shared" si="48"/>
        <v>2.5</v>
      </c>
      <c r="AG406" s="130">
        <f t="shared" si="47"/>
        <v>0.3</v>
      </c>
      <c r="AH406" s="220">
        <f t="shared" si="49"/>
        <v>2.5</v>
      </c>
      <c r="AI406" s="220">
        <f t="shared" si="44"/>
        <v>0.3</v>
      </c>
    </row>
    <row r="407" spans="27:35" ht="15.75">
      <c r="AA407" s="187">
        <f t="shared" si="46"/>
        <v>174.99999</v>
      </c>
      <c r="AB407" s="185">
        <f t="shared" si="45"/>
        <v>174.99998999999997</v>
      </c>
      <c r="AC407" s="188">
        <f t="shared" si="50"/>
        <v>174</v>
      </c>
      <c r="AD407" s="186"/>
      <c r="AE407" s="153">
        <f t="shared" si="51"/>
        <v>173.99999999999997</v>
      </c>
      <c r="AF407" s="153">
        <f t="shared" si="48"/>
        <v>2.5</v>
      </c>
      <c r="AG407" s="130">
        <f t="shared" si="47"/>
        <v>0</v>
      </c>
      <c r="AH407" s="220">
        <f t="shared" si="49"/>
        <v>2.5</v>
      </c>
      <c r="AI407" s="220">
        <f t="shared" si="44"/>
        <v>0.3</v>
      </c>
    </row>
    <row r="408" spans="27:35" ht="15.75">
      <c r="AA408" s="187">
        <f t="shared" si="46"/>
        <v>175</v>
      </c>
      <c r="AB408" s="185">
        <f t="shared" si="45"/>
        <v>174.99999999999997</v>
      </c>
      <c r="AC408" s="188">
        <f t="shared" si="50"/>
        <v>175</v>
      </c>
      <c r="AD408" s="186"/>
      <c r="AE408" s="153">
        <f t="shared" si="51"/>
        <v>174.99999999999997</v>
      </c>
      <c r="AF408" s="153">
        <f t="shared" si="48"/>
        <v>2.5</v>
      </c>
      <c r="AG408" s="130">
        <f t="shared" si="47"/>
        <v>0</v>
      </c>
      <c r="AH408" s="220">
        <f t="shared" si="49"/>
        <v>2.5</v>
      </c>
      <c r="AI408" s="220">
        <f t="shared" si="44"/>
        <v>0.3</v>
      </c>
    </row>
    <row r="409" spans="27:35" ht="15.75">
      <c r="AA409" s="187">
        <f t="shared" si="46"/>
        <v>175.99999</v>
      </c>
      <c r="AB409" s="185">
        <f t="shared" si="45"/>
        <v>175.99998999999997</v>
      </c>
      <c r="AC409" s="188">
        <f t="shared" si="50"/>
        <v>175</v>
      </c>
      <c r="AD409" s="186"/>
      <c r="AE409" s="153">
        <f t="shared" si="51"/>
        <v>174.99999999999997</v>
      </c>
      <c r="AF409" s="153">
        <f t="shared" si="48"/>
        <v>2.5</v>
      </c>
      <c r="AG409" s="130">
        <f t="shared" si="47"/>
        <v>0.3</v>
      </c>
      <c r="AH409" s="220">
        <f t="shared" si="49"/>
        <v>2.5</v>
      </c>
      <c r="AI409" s="220">
        <f t="shared" si="44"/>
        <v>0.3</v>
      </c>
    </row>
    <row r="410" spans="27:35" ht="15.75">
      <c r="AA410" s="187">
        <f t="shared" si="46"/>
        <v>176</v>
      </c>
      <c r="AB410" s="185">
        <f t="shared" si="45"/>
        <v>175.99999999999997</v>
      </c>
      <c r="AC410" s="188">
        <f t="shared" si="50"/>
        <v>176</v>
      </c>
      <c r="AD410" s="186"/>
      <c r="AE410" s="153">
        <f t="shared" si="51"/>
        <v>175.99999999999997</v>
      </c>
      <c r="AF410" s="153">
        <f t="shared" si="48"/>
        <v>2.5</v>
      </c>
      <c r="AG410" s="130">
        <f t="shared" si="47"/>
        <v>0.3</v>
      </c>
      <c r="AH410" s="220">
        <f t="shared" si="49"/>
        <v>2.5</v>
      </c>
      <c r="AI410" s="220">
        <f t="shared" si="44"/>
        <v>0.3</v>
      </c>
    </row>
    <row r="411" spans="27:35" ht="15.75">
      <c r="AA411" s="187">
        <f t="shared" si="46"/>
        <v>176.99999</v>
      </c>
      <c r="AB411" s="185">
        <f t="shared" si="45"/>
        <v>176.99998999999997</v>
      </c>
      <c r="AC411" s="188">
        <f t="shared" si="50"/>
        <v>176</v>
      </c>
      <c r="AD411" s="186"/>
      <c r="AE411" s="153">
        <f t="shared" si="51"/>
        <v>175.99999999999997</v>
      </c>
      <c r="AF411" s="153">
        <f t="shared" si="48"/>
        <v>2.5</v>
      </c>
      <c r="AG411" s="130">
        <f t="shared" si="47"/>
        <v>0</v>
      </c>
      <c r="AH411" s="220">
        <f t="shared" si="49"/>
        <v>2.5</v>
      </c>
      <c r="AI411" s="220">
        <f t="shared" si="44"/>
        <v>0.3</v>
      </c>
    </row>
    <row r="412" spans="27:35" ht="15.75">
      <c r="AA412" s="187">
        <f t="shared" si="46"/>
        <v>177</v>
      </c>
      <c r="AB412" s="185">
        <f t="shared" si="45"/>
        <v>176.99999999999997</v>
      </c>
      <c r="AC412" s="188">
        <f t="shared" si="50"/>
        <v>177</v>
      </c>
      <c r="AD412" s="186"/>
      <c r="AE412" s="153">
        <f t="shared" si="51"/>
        <v>176.99999999999997</v>
      </c>
      <c r="AF412" s="153">
        <f t="shared" si="48"/>
        <v>2.5</v>
      </c>
      <c r="AG412" s="130">
        <f t="shared" si="47"/>
        <v>0</v>
      </c>
      <c r="AH412" s="220">
        <f t="shared" si="49"/>
        <v>2.5</v>
      </c>
      <c r="AI412" s="220">
        <f t="shared" si="44"/>
        <v>0.3</v>
      </c>
    </row>
    <row r="413" spans="27:35" ht="15.75">
      <c r="AA413" s="187">
        <f t="shared" si="46"/>
        <v>177.99999</v>
      </c>
      <c r="AB413" s="185">
        <f t="shared" si="45"/>
        <v>177.99998999999997</v>
      </c>
      <c r="AC413" s="188">
        <f t="shared" si="50"/>
        <v>177</v>
      </c>
      <c r="AD413" s="186"/>
      <c r="AE413" s="153">
        <f t="shared" si="51"/>
        <v>176.99999999999997</v>
      </c>
      <c r="AF413" s="153">
        <f t="shared" si="48"/>
        <v>2.5</v>
      </c>
      <c r="AG413" s="130">
        <f t="shared" si="47"/>
        <v>0.3</v>
      </c>
      <c r="AH413" s="220">
        <f t="shared" si="49"/>
        <v>2.5</v>
      </c>
      <c r="AI413" s="220">
        <f t="shared" si="44"/>
        <v>0.3</v>
      </c>
    </row>
    <row r="414" spans="27:35" ht="15.75">
      <c r="AA414" s="187">
        <f t="shared" si="46"/>
        <v>178</v>
      </c>
      <c r="AB414" s="185">
        <f t="shared" si="45"/>
        <v>177.99999999999997</v>
      </c>
      <c r="AC414" s="188">
        <f t="shared" si="50"/>
        <v>178</v>
      </c>
      <c r="AD414" s="186"/>
      <c r="AE414" s="153">
        <f t="shared" si="51"/>
        <v>177.99999999999997</v>
      </c>
      <c r="AF414" s="153">
        <f t="shared" si="48"/>
        <v>2.5</v>
      </c>
      <c r="AG414" s="130">
        <f t="shared" si="47"/>
        <v>0.3</v>
      </c>
      <c r="AH414" s="220">
        <f t="shared" si="49"/>
        <v>2.5</v>
      </c>
      <c r="AI414" s="220">
        <f t="shared" si="44"/>
        <v>0.3</v>
      </c>
    </row>
    <row r="415" spans="27:35" ht="15.75">
      <c r="AA415" s="187">
        <f t="shared" si="46"/>
        <v>178.99999</v>
      </c>
      <c r="AB415" s="185">
        <f t="shared" si="45"/>
        <v>178.99998999999997</v>
      </c>
      <c r="AC415" s="188">
        <f t="shared" si="50"/>
        <v>178</v>
      </c>
      <c r="AD415" s="186"/>
      <c r="AE415" s="153">
        <f t="shared" si="51"/>
        <v>177.99999999999997</v>
      </c>
      <c r="AF415" s="153">
        <f t="shared" si="48"/>
        <v>2.5</v>
      </c>
      <c r="AG415" s="130">
        <f t="shared" si="47"/>
        <v>0</v>
      </c>
      <c r="AH415" s="220">
        <f t="shared" si="49"/>
        <v>2.5</v>
      </c>
      <c r="AI415" s="220">
        <f t="shared" si="44"/>
        <v>0.3</v>
      </c>
    </row>
    <row r="416" spans="27:35" ht="15.75">
      <c r="AA416" s="187">
        <f t="shared" si="46"/>
        <v>179</v>
      </c>
      <c r="AB416" s="185">
        <f t="shared" si="45"/>
        <v>178.99999999999997</v>
      </c>
      <c r="AC416" s="188">
        <f t="shared" si="50"/>
        <v>179</v>
      </c>
      <c r="AD416" s="186"/>
      <c r="AE416" s="153">
        <f t="shared" si="51"/>
        <v>178.99999999999997</v>
      </c>
      <c r="AF416" s="153">
        <f t="shared" si="48"/>
        <v>2.5</v>
      </c>
      <c r="AG416" s="130">
        <f t="shared" si="47"/>
        <v>0</v>
      </c>
      <c r="AH416" s="220">
        <f t="shared" si="49"/>
        <v>2.5</v>
      </c>
      <c r="AI416" s="220">
        <f t="shared" si="44"/>
        <v>0.3</v>
      </c>
    </row>
    <row r="417" spans="27:35" ht="15.75">
      <c r="AA417" s="187">
        <f t="shared" si="46"/>
        <v>179.99999</v>
      </c>
      <c r="AB417" s="185">
        <f t="shared" si="45"/>
        <v>179.99998999999997</v>
      </c>
      <c r="AC417" s="188">
        <f t="shared" si="50"/>
        <v>179</v>
      </c>
      <c r="AD417" s="186"/>
      <c r="AE417" s="153">
        <f t="shared" si="51"/>
        <v>178.99999999999997</v>
      </c>
      <c r="AF417" s="153">
        <f t="shared" si="48"/>
        <v>2.5</v>
      </c>
      <c r="AG417" s="130">
        <f t="shared" si="47"/>
        <v>0.3</v>
      </c>
      <c r="AH417" s="220">
        <f t="shared" si="49"/>
        <v>2.5</v>
      </c>
      <c r="AI417" s="220">
        <f t="shared" si="44"/>
        <v>0.3</v>
      </c>
    </row>
    <row r="418" spans="27:35" ht="15.75">
      <c r="AA418" s="187">
        <f t="shared" si="46"/>
        <v>180</v>
      </c>
      <c r="AB418" s="185">
        <f t="shared" si="45"/>
        <v>179.99999999999997</v>
      </c>
      <c r="AC418" s="188">
        <f t="shared" si="50"/>
        <v>180</v>
      </c>
      <c r="AD418" s="186"/>
      <c r="AE418" s="153">
        <f t="shared" si="51"/>
        <v>179.99999999999997</v>
      </c>
      <c r="AF418" s="153">
        <f t="shared" si="48"/>
        <v>2.5</v>
      </c>
      <c r="AG418" s="130">
        <f t="shared" si="47"/>
        <v>0.3</v>
      </c>
      <c r="AH418" s="220">
        <f t="shared" si="49"/>
        <v>2.5</v>
      </c>
      <c r="AI418" s="220">
        <f t="shared" si="44"/>
        <v>0.3</v>
      </c>
    </row>
    <row r="419" spans="27:35" ht="15.75">
      <c r="AA419" s="187">
        <f t="shared" si="46"/>
        <v>180.99999</v>
      </c>
      <c r="AB419" s="185">
        <f t="shared" si="45"/>
        <v>180.99998999999997</v>
      </c>
      <c r="AC419" s="188">
        <f t="shared" si="50"/>
        <v>180</v>
      </c>
      <c r="AD419" s="186"/>
      <c r="AE419" s="153">
        <f t="shared" si="51"/>
        <v>179.99999999999997</v>
      </c>
      <c r="AF419" s="153">
        <f t="shared" si="48"/>
        <v>2.5</v>
      </c>
      <c r="AG419" s="130">
        <f t="shared" si="47"/>
        <v>0</v>
      </c>
      <c r="AH419" s="220">
        <f t="shared" si="49"/>
        <v>2.5</v>
      </c>
      <c r="AI419" s="220">
        <f t="shared" si="44"/>
        <v>0.3</v>
      </c>
    </row>
    <row r="420" spans="27:35" ht="15.75">
      <c r="AA420" s="187">
        <f t="shared" si="46"/>
        <v>181</v>
      </c>
      <c r="AB420" s="185">
        <f t="shared" si="45"/>
        <v>180.99999999999997</v>
      </c>
      <c r="AC420" s="188">
        <f t="shared" si="50"/>
        <v>181</v>
      </c>
      <c r="AD420" s="186"/>
      <c r="AE420" s="153">
        <f t="shared" si="51"/>
        <v>180.99999999999997</v>
      </c>
      <c r="AF420" s="153">
        <f t="shared" si="48"/>
        <v>2.5</v>
      </c>
      <c r="AG420" s="130">
        <f t="shared" si="47"/>
        <v>0</v>
      </c>
      <c r="AH420" s="220">
        <f t="shared" si="49"/>
        <v>2.5</v>
      </c>
      <c r="AI420" s="220">
        <f t="shared" si="44"/>
        <v>0.3</v>
      </c>
    </row>
    <row r="421" spans="27:35" ht="15.75">
      <c r="AA421" s="187">
        <f t="shared" si="46"/>
        <v>181.99999</v>
      </c>
      <c r="AB421" s="185">
        <f t="shared" si="45"/>
        <v>181.99998999999997</v>
      </c>
      <c r="AC421" s="188">
        <f t="shared" si="50"/>
        <v>181</v>
      </c>
      <c r="AD421" s="186"/>
      <c r="AE421" s="153">
        <f t="shared" si="51"/>
        <v>180.99999999999997</v>
      </c>
      <c r="AF421" s="153">
        <f t="shared" si="48"/>
        <v>2.5</v>
      </c>
      <c r="AG421" s="130">
        <f t="shared" si="47"/>
        <v>0.3</v>
      </c>
      <c r="AH421" s="220">
        <f t="shared" si="49"/>
        <v>2.5</v>
      </c>
      <c r="AI421" s="220">
        <f t="shared" si="44"/>
        <v>0.3</v>
      </c>
    </row>
    <row r="422" spans="27:35" ht="15.75">
      <c r="AA422" s="187">
        <f t="shared" si="46"/>
        <v>182</v>
      </c>
      <c r="AB422" s="185">
        <f t="shared" si="45"/>
        <v>181.99999999999997</v>
      </c>
      <c r="AC422" s="188">
        <f t="shared" si="50"/>
        <v>182</v>
      </c>
      <c r="AD422" s="186"/>
      <c r="AE422" s="153">
        <f t="shared" si="51"/>
        <v>181.99999999999997</v>
      </c>
      <c r="AF422" s="153">
        <f t="shared" si="48"/>
        <v>2.5</v>
      </c>
      <c r="AG422" s="130">
        <f t="shared" si="47"/>
        <v>0.3</v>
      </c>
      <c r="AH422" s="220">
        <f t="shared" si="49"/>
        <v>2.5</v>
      </c>
      <c r="AI422" s="220">
        <f t="shared" si="44"/>
        <v>0.3</v>
      </c>
    </row>
    <row r="423" spans="27:35" ht="15.75">
      <c r="AA423" s="187">
        <f t="shared" si="46"/>
        <v>182.99999</v>
      </c>
      <c r="AB423" s="185">
        <f t="shared" si="45"/>
        <v>182.99998999999997</v>
      </c>
      <c r="AC423" s="188">
        <f t="shared" si="50"/>
        <v>182</v>
      </c>
      <c r="AD423" s="186"/>
      <c r="AE423" s="153">
        <f t="shared" si="51"/>
        <v>181.99999999999997</v>
      </c>
      <c r="AF423" s="153">
        <f t="shared" si="48"/>
        <v>2.5</v>
      </c>
      <c r="AG423" s="130">
        <f t="shared" si="47"/>
        <v>0</v>
      </c>
      <c r="AH423" s="220">
        <f t="shared" si="49"/>
        <v>2.5</v>
      </c>
      <c r="AI423" s="220">
        <f t="shared" si="44"/>
        <v>0.3</v>
      </c>
    </row>
    <row r="424" spans="27:35" ht="15.75">
      <c r="AA424" s="187">
        <f t="shared" si="46"/>
        <v>183</v>
      </c>
      <c r="AB424" s="185">
        <f t="shared" si="45"/>
        <v>182.99999999999997</v>
      </c>
      <c r="AC424" s="188">
        <f t="shared" si="50"/>
        <v>183</v>
      </c>
      <c r="AD424" s="186"/>
      <c r="AE424" s="153">
        <f t="shared" si="51"/>
        <v>182.99999999999997</v>
      </c>
      <c r="AF424" s="153">
        <f t="shared" si="48"/>
        <v>2.5</v>
      </c>
      <c r="AG424" s="130">
        <f t="shared" si="47"/>
        <v>0</v>
      </c>
      <c r="AH424" s="220">
        <f t="shared" si="49"/>
        <v>2.5</v>
      </c>
      <c r="AI424" s="220">
        <f t="shared" si="44"/>
        <v>0.3</v>
      </c>
    </row>
    <row r="425" spans="27:35" ht="15.75">
      <c r="AA425" s="187">
        <f t="shared" si="46"/>
        <v>183.99999</v>
      </c>
      <c r="AB425" s="185">
        <f t="shared" si="45"/>
        <v>183.99998999999997</v>
      </c>
      <c r="AC425" s="188">
        <f t="shared" si="50"/>
        <v>183</v>
      </c>
      <c r="AD425" s="186"/>
      <c r="AE425" s="153">
        <f t="shared" si="51"/>
        <v>182.99999999999997</v>
      </c>
      <c r="AF425" s="153">
        <f t="shared" si="48"/>
        <v>2.5</v>
      </c>
      <c r="AG425" s="130">
        <f t="shared" si="47"/>
        <v>0.3</v>
      </c>
      <c r="AH425" s="220">
        <f t="shared" si="49"/>
        <v>2.5</v>
      </c>
      <c r="AI425" s="220">
        <f t="shared" si="44"/>
        <v>0.3</v>
      </c>
    </row>
    <row r="426" spans="27:35" ht="15.75">
      <c r="AA426" s="187">
        <f t="shared" si="46"/>
        <v>184</v>
      </c>
      <c r="AB426" s="185">
        <f t="shared" si="45"/>
        <v>183.99999999999997</v>
      </c>
      <c r="AC426" s="188">
        <f t="shared" si="50"/>
        <v>184</v>
      </c>
      <c r="AD426" s="186"/>
      <c r="AE426" s="153">
        <f t="shared" si="51"/>
        <v>183.99999999999997</v>
      </c>
      <c r="AF426" s="153">
        <f t="shared" si="48"/>
        <v>2.5</v>
      </c>
      <c r="AG426" s="130">
        <f t="shared" si="47"/>
        <v>0.3</v>
      </c>
      <c r="AH426" s="220">
        <f t="shared" si="49"/>
        <v>2.5</v>
      </c>
      <c r="AI426" s="220">
        <f t="shared" si="44"/>
        <v>0.3</v>
      </c>
    </row>
    <row r="427" spans="27:35" ht="15.75">
      <c r="AA427" s="187">
        <f t="shared" si="46"/>
        <v>184.99999</v>
      </c>
      <c r="AB427" s="185">
        <f t="shared" si="45"/>
        <v>184.99998999999997</v>
      </c>
      <c r="AC427" s="188">
        <f t="shared" si="50"/>
        <v>184</v>
      </c>
      <c r="AD427" s="186"/>
      <c r="AE427" s="153">
        <f t="shared" si="51"/>
        <v>183.99999999999997</v>
      </c>
      <c r="AF427" s="153">
        <f t="shared" si="48"/>
        <v>2.5</v>
      </c>
      <c r="AG427" s="130">
        <f t="shared" si="47"/>
        <v>0</v>
      </c>
      <c r="AH427" s="220">
        <f t="shared" si="49"/>
        <v>2.5</v>
      </c>
      <c r="AI427" s="220">
        <f t="shared" si="44"/>
        <v>0.3</v>
      </c>
    </row>
    <row r="428" spans="27:35" ht="15.75">
      <c r="AA428" s="187">
        <f t="shared" si="46"/>
        <v>185</v>
      </c>
      <c r="AB428" s="185">
        <f t="shared" si="45"/>
        <v>184.99999999999997</v>
      </c>
      <c r="AC428" s="188">
        <f t="shared" si="50"/>
        <v>185</v>
      </c>
      <c r="AD428" s="186"/>
      <c r="AE428" s="153">
        <f t="shared" si="51"/>
        <v>184.99999999999997</v>
      </c>
      <c r="AF428" s="153">
        <f t="shared" si="48"/>
        <v>2.5</v>
      </c>
      <c r="AG428" s="130">
        <f t="shared" si="47"/>
        <v>0</v>
      </c>
      <c r="AH428" s="220">
        <f t="shared" si="49"/>
        <v>2.5</v>
      </c>
      <c r="AI428" s="220">
        <f t="shared" si="44"/>
        <v>0.3</v>
      </c>
    </row>
    <row r="429" spans="27:35" ht="15.75">
      <c r="AA429" s="187">
        <f t="shared" si="46"/>
        <v>185.99999</v>
      </c>
      <c r="AB429" s="185">
        <f t="shared" si="45"/>
        <v>185.99998999999997</v>
      </c>
      <c r="AC429" s="188">
        <f t="shared" si="50"/>
        <v>185</v>
      </c>
      <c r="AD429" s="186"/>
      <c r="AE429" s="153">
        <f t="shared" si="51"/>
        <v>184.99999999999997</v>
      </c>
      <c r="AF429" s="153">
        <f t="shared" si="48"/>
        <v>2.5</v>
      </c>
      <c r="AG429" s="130">
        <f t="shared" si="47"/>
        <v>0.3</v>
      </c>
      <c r="AH429" s="220">
        <f t="shared" si="49"/>
        <v>2.5</v>
      </c>
      <c r="AI429" s="220">
        <f t="shared" si="44"/>
        <v>0.3</v>
      </c>
    </row>
    <row r="430" spans="27:35" ht="15.75">
      <c r="AA430" s="187">
        <f t="shared" si="46"/>
        <v>186</v>
      </c>
      <c r="AB430" s="185">
        <f t="shared" si="45"/>
        <v>185.99999999999997</v>
      </c>
      <c r="AC430" s="188">
        <f t="shared" si="50"/>
        <v>186</v>
      </c>
      <c r="AD430" s="186"/>
      <c r="AE430" s="153">
        <f t="shared" si="51"/>
        <v>185.99999999999997</v>
      </c>
      <c r="AF430" s="153">
        <f t="shared" si="48"/>
        <v>2.5</v>
      </c>
      <c r="AG430" s="130">
        <f t="shared" si="47"/>
        <v>0.3</v>
      </c>
      <c r="AH430" s="220">
        <f t="shared" si="49"/>
        <v>2.5</v>
      </c>
      <c r="AI430" s="220">
        <f t="shared" si="44"/>
        <v>0.3</v>
      </c>
    </row>
    <row r="431" spans="27:35" ht="15.75">
      <c r="AA431" s="187">
        <f t="shared" si="46"/>
        <v>186.99999</v>
      </c>
      <c r="AB431" s="185">
        <f t="shared" si="45"/>
        <v>186.99998999999997</v>
      </c>
      <c r="AC431" s="188">
        <f t="shared" si="50"/>
        <v>186</v>
      </c>
      <c r="AD431" s="186"/>
      <c r="AE431" s="153">
        <f t="shared" si="51"/>
        <v>185.99999999999997</v>
      </c>
      <c r="AF431" s="153">
        <f t="shared" si="48"/>
        <v>2.5</v>
      </c>
      <c r="AG431" s="130">
        <f t="shared" si="47"/>
        <v>0</v>
      </c>
      <c r="AH431" s="220">
        <f t="shared" si="49"/>
        <v>2.5</v>
      </c>
      <c r="AI431" s="220">
        <f t="shared" si="44"/>
        <v>0.3</v>
      </c>
    </row>
    <row r="432" spans="27:35" ht="15.75">
      <c r="AA432" s="187">
        <f t="shared" si="46"/>
        <v>187</v>
      </c>
      <c r="AB432" s="185">
        <f t="shared" si="45"/>
        <v>186.99999999999997</v>
      </c>
      <c r="AC432" s="188">
        <f t="shared" si="50"/>
        <v>187</v>
      </c>
      <c r="AD432" s="186"/>
      <c r="AE432" s="153">
        <f t="shared" si="51"/>
        <v>186.99999999999997</v>
      </c>
      <c r="AF432" s="153">
        <f t="shared" si="48"/>
        <v>2.5</v>
      </c>
      <c r="AG432" s="130">
        <f t="shared" si="47"/>
        <v>0</v>
      </c>
      <c r="AH432" s="220">
        <f t="shared" si="49"/>
        <v>2.5</v>
      </c>
      <c r="AI432" s="220">
        <f t="shared" si="44"/>
        <v>0.3</v>
      </c>
    </row>
    <row r="433" spans="27:35" ht="15.75">
      <c r="AA433" s="187">
        <f t="shared" si="46"/>
        <v>187.99999</v>
      </c>
      <c r="AB433" s="185">
        <f t="shared" si="45"/>
        <v>187.99998999999997</v>
      </c>
      <c r="AC433" s="188">
        <f t="shared" si="50"/>
        <v>187</v>
      </c>
      <c r="AD433" s="186"/>
      <c r="AE433" s="153">
        <f t="shared" si="51"/>
        <v>186.99999999999997</v>
      </c>
      <c r="AF433" s="153">
        <f t="shared" si="48"/>
        <v>2.5</v>
      </c>
      <c r="AG433" s="130">
        <f t="shared" si="47"/>
        <v>0.3</v>
      </c>
      <c r="AH433" s="220">
        <f t="shared" si="49"/>
        <v>2.5</v>
      </c>
      <c r="AI433" s="220">
        <f t="shared" si="44"/>
        <v>0.3</v>
      </c>
    </row>
    <row r="434" spans="27:35" ht="15.75">
      <c r="AA434" s="187">
        <f t="shared" si="46"/>
        <v>188</v>
      </c>
      <c r="AB434" s="185">
        <f t="shared" si="45"/>
        <v>187.99999999999997</v>
      </c>
      <c r="AC434" s="188">
        <f t="shared" si="50"/>
        <v>188</v>
      </c>
      <c r="AD434" s="186"/>
      <c r="AE434" s="153">
        <f t="shared" si="51"/>
        <v>187.99999999999997</v>
      </c>
      <c r="AF434" s="153">
        <f t="shared" si="48"/>
        <v>2.5</v>
      </c>
      <c r="AG434" s="130">
        <f t="shared" si="47"/>
        <v>0.3</v>
      </c>
      <c r="AH434" s="220">
        <f t="shared" si="49"/>
        <v>2.5</v>
      </c>
      <c r="AI434" s="220">
        <f t="shared" si="44"/>
        <v>0.3</v>
      </c>
    </row>
    <row r="435" spans="27:35" ht="15.75">
      <c r="AA435" s="187">
        <f t="shared" si="46"/>
        <v>188.99999</v>
      </c>
      <c r="AB435" s="185">
        <f t="shared" si="45"/>
        <v>188.99998999999997</v>
      </c>
      <c r="AC435" s="188">
        <f t="shared" si="50"/>
        <v>188</v>
      </c>
      <c r="AD435" s="186"/>
      <c r="AE435" s="153">
        <f t="shared" si="51"/>
        <v>187.99999999999997</v>
      </c>
      <c r="AF435" s="153">
        <f t="shared" si="48"/>
        <v>2.5</v>
      </c>
      <c r="AG435" s="130">
        <f t="shared" si="47"/>
        <v>0</v>
      </c>
      <c r="AH435" s="220">
        <f t="shared" si="49"/>
        <v>2.5</v>
      </c>
      <c r="AI435" s="220">
        <f t="shared" si="44"/>
        <v>0.3</v>
      </c>
    </row>
    <row r="436" spans="27:35" ht="15.75">
      <c r="AA436" s="187">
        <f t="shared" si="46"/>
        <v>189</v>
      </c>
      <c r="AB436" s="185">
        <f t="shared" si="45"/>
        <v>188.99999999999997</v>
      </c>
      <c r="AC436" s="188">
        <f t="shared" si="50"/>
        <v>189</v>
      </c>
      <c r="AD436" s="186"/>
      <c r="AE436" s="153">
        <f t="shared" si="51"/>
        <v>188.99999999999997</v>
      </c>
      <c r="AF436" s="153">
        <f t="shared" si="48"/>
        <v>2.5</v>
      </c>
      <c r="AG436" s="130">
        <f t="shared" si="47"/>
        <v>0</v>
      </c>
      <c r="AH436" s="220">
        <f t="shared" si="49"/>
        <v>2.5</v>
      </c>
      <c r="AI436" s="220">
        <f t="shared" si="44"/>
        <v>0.3</v>
      </c>
    </row>
    <row r="437" spans="27:35" ht="15.75">
      <c r="AA437" s="187">
        <f t="shared" si="46"/>
        <v>189.99999</v>
      </c>
      <c r="AB437" s="185">
        <f t="shared" si="45"/>
        <v>189.99998999999997</v>
      </c>
      <c r="AC437" s="188">
        <f t="shared" si="50"/>
        <v>189</v>
      </c>
      <c r="AD437" s="186"/>
      <c r="AE437" s="153">
        <f t="shared" si="51"/>
        <v>188.99999999999997</v>
      </c>
      <c r="AF437" s="153">
        <f t="shared" si="48"/>
        <v>2.5</v>
      </c>
      <c r="AG437" s="130">
        <f t="shared" si="47"/>
        <v>0.3</v>
      </c>
      <c r="AH437" s="220">
        <f t="shared" si="49"/>
        <v>2.5</v>
      </c>
      <c r="AI437" s="220">
        <f t="shared" si="44"/>
        <v>0.3</v>
      </c>
    </row>
    <row r="438" spans="27:35" ht="15.75">
      <c r="AA438" s="187">
        <f t="shared" si="46"/>
        <v>190</v>
      </c>
      <c r="AB438" s="185">
        <f t="shared" si="45"/>
        <v>189.99999999999997</v>
      </c>
      <c r="AC438" s="188">
        <f t="shared" si="50"/>
        <v>190</v>
      </c>
      <c r="AD438" s="186"/>
      <c r="AE438" s="153">
        <f t="shared" si="51"/>
        <v>189.99999999999997</v>
      </c>
      <c r="AF438" s="153">
        <f t="shared" si="48"/>
        <v>2.5</v>
      </c>
      <c r="AG438" s="130">
        <f t="shared" si="47"/>
        <v>0.3</v>
      </c>
      <c r="AH438" s="220">
        <f t="shared" si="49"/>
        <v>2.5</v>
      </c>
      <c r="AI438" s="220">
        <f t="shared" si="44"/>
        <v>0.3</v>
      </c>
    </row>
    <row r="439" spans="27:35" ht="15.75">
      <c r="AA439" s="187">
        <f t="shared" si="46"/>
        <v>190.99999</v>
      </c>
      <c r="AB439" s="185">
        <f t="shared" si="45"/>
        <v>190.99998999999997</v>
      </c>
      <c r="AC439" s="188">
        <f t="shared" si="50"/>
        <v>190</v>
      </c>
      <c r="AD439" s="186"/>
      <c r="AE439" s="153">
        <f t="shared" si="51"/>
        <v>189.99999999999997</v>
      </c>
      <c r="AF439" s="153">
        <f t="shared" si="48"/>
        <v>2.5</v>
      </c>
      <c r="AG439" s="130">
        <f t="shared" si="47"/>
        <v>0</v>
      </c>
      <c r="AH439" s="220">
        <f t="shared" si="49"/>
        <v>2.5</v>
      </c>
      <c r="AI439" s="220">
        <f t="shared" si="44"/>
        <v>0.3</v>
      </c>
    </row>
    <row r="440" spans="27:35" ht="15.75">
      <c r="AA440" s="187">
        <f t="shared" si="46"/>
        <v>191</v>
      </c>
      <c r="AB440" s="185">
        <f t="shared" si="45"/>
        <v>190.99999999999997</v>
      </c>
      <c r="AC440" s="188">
        <f t="shared" si="50"/>
        <v>191</v>
      </c>
      <c r="AD440" s="186"/>
      <c r="AE440" s="153">
        <f t="shared" si="51"/>
        <v>190.99999999999997</v>
      </c>
      <c r="AF440" s="153">
        <f t="shared" si="48"/>
        <v>2.5</v>
      </c>
      <c r="AG440" s="130">
        <f t="shared" si="47"/>
        <v>0</v>
      </c>
      <c r="AH440" s="220">
        <f t="shared" si="49"/>
        <v>2.5</v>
      </c>
      <c r="AI440" s="220">
        <f t="shared" si="44"/>
        <v>0.3</v>
      </c>
    </row>
    <row r="441" spans="27:35" ht="15.75">
      <c r="AA441" s="187">
        <f t="shared" si="46"/>
        <v>191.99999</v>
      </c>
      <c r="AB441" s="185">
        <f t="shared" si="45"/>
        <v>191.99998999999997</v>
      </c>
      <c r="AC441" s="188">
        <f t="shared" si="50"/>
        <v>191</v>
      </c>
      <c r="AD441" s="186"/>
      <c r="AE441" s="153">
        <f t="shared" si="51"/>
        <v>190.99999999999997</v>
      </c>
      <c r="AF441" s="153">
        <f t="shared" si="48"/>
        <v>2.5</v>
      </c>
      <c r="AG441" s="130">
        <f t="shared" si="47"/>
        <v>0.3</v>
      </c>
      <c r="AH441" s="220">
        <f t="shared" si="49"/>
        <v>2.5</v>
      </c>
      <c r="AI441" s="220">
        <f t="shared" si="44"/>
        <v>0.3</v>
      </c>
    </row>
    <row r="442" spans="27:35" ht="15.75">
      <c r="AA442" s="187">
        <f t="shared" si="46"/>
        <v>192</v>
      </c>
      <c r="AB442" s="185">
        <f t="shared" si="45"/>
        <v>191.99999999999994</v>
      </c>
      <c r="AC442" s="188">
        <f t="shared" si="50"/>
        <v>192</v>
      </c>
      <c r="AD442" s="186"/>
      <c r="AE442" s="153">
        <f t="shared" si="51"/>
        <v>191.99999999999994</v>
      </c>
      <c r="AF442" s="153">
        <f t="shared" si="48"/>
        <v>2.5</v>
      </c>
      <c r="AG442" s="130">
        <f t="shared" si="47"/>
        <v>0.3</v>
      </c>
      <c r="AH442" s="220">
        <f t="shared" si="49"/>
        <v>2.5</v>
      </c>
      <c r="AI442" s="220">
        <f t="shared" si="44"/>
        <v>0.3</v>
      </c>
    </row>
    <row r="443" spans="27:35" ht="15.75">
      <c r="AA443" s="187">
        <f t="shared" si="46"/>
        <v>192.99999</v>
      </c>
      <c r="AB443" s="185">
        <f t="shared" si="45"/>
        <v>192.99998999999994</v>
      </c>
      <c r="AC443" s="188">
        <f t="shared" si="50"/>
        <v>192</v>
      </c>
      <c r="AD443" s="186"/>
      <c r="AE443" s="153">
        <f t="shared" si="51"/>
        <v>191.99999999999994</v>
      </c>
      <c r="AF443" s="153">
        <f t="shared" si="48"/>
        <v>2.5</v>
      </c>
      <c r="AG443" s="130">
        <f t="shared" si="47"/>
        <v>0</v>
      </c>
      <c r="AH443" s="220">
        <f t="shared" si="49"/>
        <v>2.5</v>
      </c>
      <c r="AI443" s="220">
        <f aca="true" t="shared" si="52" ref="AI443:AI506">IF($J$5=0,$V$40,IF($U$1&lt;=AB443,$AC$55,AG443))</f>
        <v>0.3</v>
      </c>
    </row>
    <row r="444" spans="27:35" ht="15.75">
      <c r="AA444" s="187">
        <f t="shared" si="46"/>
        <v>193</v>
      </c>
      <c r="AB444" s="185">
        <f aca="true" t="shared" si="53" ref="AB444:AB507">AA444*AC$56</f>
        <v>192.99999999999994</v>
      </c>
      <c r="AC444" s="188">
        <f t="shared" si="50"/>
        <v>193</v>
      </c>
      <c r="AD444" s="186"/>
      <c r="AE444" s="153">
        <f t="shared" si="51"/>
        <v>192.99999999999994</v>
      </c>
      <c r="AF444" s="153">
        <f t="shared" si="48"/>
        <v>2.5</v>
      </c>
      <c r="AG444" s="130">
        <f t="shared" si="47"/>
        <v>0</v>
      </c>
      <c r="AH444" s="220">
        <f t="shared" si="49"/>
        <v>2.5</v>
      </c>
      <c r="AI444" s="220">
        <f t="shared" si="52"/>
        <v>0.3</v>
      </c>
    </row>
    <row r="445" spans="27:35" ht="15.75">
      <c r="AA445" s="187">
        <f aca="true" t="shared" si="54" ref="AA445:AA508">AA443+1</f>
        <v>193.99999</v>
      </c>
      <c r="AB445" s="185">
        <f t="shared" si="53"/>
        <v>193.99998999999994</v>
      </c>
      <c r="AC445" s="188">
        <f t="shared" si="50"/>
        <v>193</v>
      </c>
      <c r="AD445" s="186"/>
      <c r="AE445" s="153">
        <f t="shared" si="51"/>
        <v>192.99999999999994</v>
      </c>
      <c r="AF445" s="153">
        <f t="shared" si="48"/>
        <v>2.5</v>
      </c>
      <c r="AG445" s="130">
        <f t="shared" si="47"/>
        <v>0.3</v>
      </c>
      <c r="AH445" s="220">
        <f t="shared" si="49"/>
        <v>2.5</v>
      </c>
      <c r="AI445" s="220">
        <f t="shared" si="52"/>
        <v>0.3</v>
      </c>
    </row>
    <row r="446" spans="27:35" ht="15.75">
      <c r="AA446" s="187">
        <f t="shared" si="54"/>
        <v>194</v>
      </c>
      <c r="AB446" s="185">
        <f t="shared" si="53"/>
        <v>193.99999999999994</v>
      </c>
      <c r="AC446" s="188">
        <f t="shared" si="50"/>
        <v>194</v>
      </c>
      <c r="AD446" s="186"/>
      <c r="AE446" s="153">
        <f t="shared" si="51"/>
        <v>193.99999999999994</v>
      </c>
      <c r="AF446" s="153">
        <f t="shared" si="48"/>
        <v>2.5</v>
      </c>
      <c r="AG446" s="130">
        <f t="shared" si="47"/>
        <v>0.3</v>
      </c>
      <c r="AH446" s="220">
        <f t="shared" si="49"/>
        <v>2.5</v>
      </c>
      <c r="AI446" s="220">
        <f t="shared" si="52"/>
        <v>0.3</v>
      </c>
    </row>
    <row r="447" spans="27:35" ht="15.75">
      <c r="AA447" s="187">
        <f t="shared" si="54"/>
        <v>194.99999</v>
      </c>
      <c r="AB447" s="185">
        <f t="shared" si="53"/>
        <v>194.99998999999994</v>
      </c>
      <c r="AC447" s="188">
        <f t="shared" si="50"/>
        <v>194</v>
      </c>
      <c r="AD447" s="186"/>
      <c r="AE447" s="153">
        <f t="shared" si="51"/>
        <v>193.99999999999994</v>
      </c>
      <c r="AF447" s="153">
        <f t="shared" si="48"/>
        <v>2.5</v>
      </c>
      <c r="AG447" s="130">
        <f aca="true" t="shared" si="55" ref="AG447:AG510">AG443</f>
        <v>0</v>
      </c>
      <c r="AH447" s="220">
        <f t="shared" si="49"/>
        <v>2.5</v>
      </c>
      <c r="AI447" s="220">
        <f t="shared" si="52"/>
        <v>0.3</v>
      </c>
    </row>
    <row r="448" spans="27:35" ht="15.75">
      <c r="AA448" s="187">
        <f t="shared" si="54"/>
        <v>195</v>
      </c>
      <c r="AB448" s="185">
        <f t="shared" si="53"/>
        <v>194.99999999999994</v>
      </c>
      <c r="AC448" s="188">
        <f t="shared" si="50"/>
        <v>195</v>
      </c>
      <c r="AD448" s="186"/>
      <c r="AE448" s="153">
        <f t="shared" si="51"/>
        <v>194.99999999999994</v>
      </c>
      <c r="AF448" s="153">
        <f t="shared" si="48"/>
        <v>2.5</v>
      </c>
      <c r="AG448" s="130">
        <f t="shared" si="55"/>
        <v>0</v>
      </c>
      <c r="AH448" s="220">
        <f t="shared" si="49"/>
        <v>2.5</v>
      </c>
      <c r="AI448" s="220">
        <f t="shared" si="52"/>
        <v>0.3</v>
      </c>
    </row>
    <row r="449" spans="27:35" ht="15.75">
      <c r="AA449" s="187">
        <f t="shared" si="54"/>
        <v>195.99999</v>
      </c>
      <c r="AB449" s="185">
        <f t="shared" si="53"/>
        <v>195.99998999999994</v>
      </c>
      <c r="AC449" s="188">
        <f t="shared" si="50"/>
        <v>195</v>
      </c>
      <c r="AD449" s="186"/>
      <c r="AE449" s="153">
        <f t="shared" si="51"/>
        <v>194.99999999999994</v>
      </c>
      <c r="AF449" s="153">
        <f t="shared" si="48"/>
        <v>2.5</v>
      </c>
      <c r="AG449" s="130">
        <f t="shared" si="55"/>
        <v>0.3</v>
      </c>
      <c r="AH449" s="220">
        <f t="shared" si="49"/>
        <v>2.5</v>
      </c>
      <c r="AI449" s="220">
        <f t="shared" si="52"/>
        <v>0.3</v>
      </c>
    </row>
    <row r="450" spans="27:35" ht="15.75">
      <c r="AA450" s="187">
        <f t="shared" si="54"/>
        <v>196</v>
      </c>
      <c r="AB450" s="185">
        <f t="shared" si="53"/>
        <v>195.99999999999994</v>
      </c>
      <c r="AC450" s="188">
        <f t="shared" si="50"/>
        <v>196</v>
      </c>
      <c r="AD450" s="186"/>
      <c r="AE450" s="153">
        <f t="shared" si="51"/>
        <v>195.99999999999994</v>
      </c>
      <c r="AF450" s="153">
        <f t="shared" si="48"/>
        <v>2.5</v>
      </c>
      <c r="AG450" s="130">
        <f t="shared" si="55"/>
        <v>0.3</v>
      </c>
      <c r="AH450" s="220">
        <f t="shared" si="49"/>
        <v>2.5</v>
      </c>
      <c r="AI450" s="220">
        <f t="shared" si="52"/>
        <v>0.3</v>
      </c>
    </row>
    <row r="451" spans="27:35" ht="15.75">
      <c r="AA451" s="187">
        <f t="shared" si="54"/>
        <v>196.99999</v>
      </c>
      <c r="AB451" s="185">
        <f t="shared" si="53"/>
        <v>196.99998999999994</v>
      </c>
      <c r="AC451" s="188">
        <f t="shared" si="50"/>
        <v>196</v>
      </c>
      <c r="AD451" s="186"/>
      <c r="AE451" s="153">
        <f t="shared" si="51"/>
        <v>195.99999999999994</v>
      </c>
      <c r="AF451" s="153">
        <f aca="true" t="shared" si="56" ref="AF451:AF514">$AB$43+$AB$42/2+$AB$34*AB451</f>
        <v>2.5</v>
      </c>
      <c r="AG451" s="130">
        <f t="shared" si="55"/>
        <v>0</v>
      </c>
      <c r="AH451" s="220">
        <f aca="true" t="shared" si="57" ref="AH451:AH514">IF($J$5=0,$AB$43+$AB$42/2,IF($U$1&lt;=AB451,$AB$55,AF451))</f>
        <v>2.5</v>
      </c>
      <c r="AI451" s="220">
        <f t="shared" si="52"/>
        <v>0.3</v>
      </c>
    </row>
    <row r="452" spans="27:35" ht="15.75">
      <c r="AA452" s="187">
        <f t="shared" si="54"/>
        <v>197</v>
      </c>
      <c r="AB452" s="185">
        <f t="shared" si="53"/>
        <v>196.99999999999994</v>
      </c>
      <c r="AC452" s="188">
        <f t="shared" si="50"/>
        <v>197</v>
      </c>
      <c r="AD452" s="186"/>
      <c r="AE452" s="153">
        <f t="shared" si="51"/>
        <v>196.99999999999994</v>
      </c>
      <c r="AF452" s="153">
        <f t="shared" si="56"/>
        <v>2.5</v>
      </c>
      <c r="AG452" s="130">
        <f t="shared" si="55"/>
        <v>0</v>
      </c>
      <c r="AH452" s="220">
        <f t="shared" si="57"/>
        <v>2.5</v>
      </c>
      <c r="AI452" s="220">
        <f t="shared" si="52"/>
        <v>0.3</v>
      </c>
    </row>
    <row r="453" spans="27:35" ht="15.75">
      <c r="AA453" s="187">
        <f t="shared" si="54"/>
        <v>197.99999</v>
      </c>
      <c r="AB453" s="185">
        <f t="shared" si="53"/>
        <v>197.99998999999994</v>
      </c>
      <c r="AC453" s="188">
        <f t="shared" si="50"/>
        <v>197</v>
      </c>
      <c r="AD453" s="186"/>
      <c r="AE453" s="153">
        <f t="shared" si="51"/>
        <v>196.99999999999994</v>
      </c>
      <c r="AF453" s="153">
        <f t="shared" si="56"/>
        <v>2.5</v>
      </c>
      <c r="AG453" s="130">
        <f t="shared" si="55"/>
        <v>0.3</v>
      </c>
      <c r="AH453" s="220">
        <f t="shared" si="57"/>
        <v>2.5</v>
      </c>
      <c r="AI453" s="220">
        <f t="shared" si="52"/>
        <v>0.3</v>
      </c>
    </row>
    <row r="454" spans="27:35" ht="15.75">
      <c r="AA454" s="187">
        <f t="shared" si="54"/>
        <v>198</v>
      </c>
      <c r="AB454" s="185">
        <f t="shared" si="53"/>
        <v>197.99999999999994</v>
      </c>
      <c r="AC454" s="188">
        <f t="shared" si="50"/>
        <v>198</v>
      </c>
      <c r="AD454" s="186"/>
      <c r="AE454" s="153">
        <f t="shared" si="51"/>
        <v>197.99999999999994</v>
      </c>
      <c r="AF454" s="153">
        <f t="shared" si="56"/>
        <v>2.5</v>
      </c>
      <c r="AG454" s="130">
        <f t="shared" si="55"/>
        <v>0.3</v>
      </c>
      <c r="AH454" s="220">
        <f t="shared" si="57"/>
        <v>2.5</v>
      </c>
      <c r="AI454" s="220">
        <f t="shared" si="52"/>
        <v>0.3</v>
      </c>
    </row>
    <row r="455" spans="27:35" ht="15.75">
      <c r="AA455" s="187">
        <f t="shared" si="54"/>
        <v>198.99999</v>
      </c>
      <c r="AB455" s="185">
        <f t="shared" si="53"/>
        <v>198.99998999999994</v>
      </c>
      <c r="AC455" s="188">
        <f t="shared" si="50"/>
        <v>198</v>
      </c>
      <c r="AD455" s="186"/>
      <c r="AE455" s="153">
        <f t="shared" si="51"/>
        <v>197.99999999999994</v>
      </c>
      <c r="AF455" s="153">
        <f t="shared" si="56"/>
        <v>2.5</v>
      </c>
      <c r="AG455" s="130">
        <f t="shared" si="55"/>
        <v>0</v>
      </c>
      <c r="AH455" s="220">
        <f t="shared" si="57"/>
        <v>2.5</v>
      </c>
      <c r="AI455" s="220">
        <f t="shared" si="52"/>
        <v>0.3</v>
      </c>
    </row>
    <row r="456" spans="27:35" ht="15.75">
      <c r="AA456" s="187">
        <f t="shared" si="54"/>
        <v>199</v>
      </c>
      <c r="AB456" s="185">
        <f t="shared" si="53"/>
        <v>198.99999999999994</v>
      </c>
      <c r="AC456" s="188">
        <f t="shared" si="50"/>
        <v>199</v>
      </c>
      <c r="AD456" s="186"/>
      <c r="AE456" s="153">
        <f t="shared" si="51"/>
        <v>198.99999999999994</v>
      </c>
      <c r="AF456" s="153">
        <f t="shared" si="56"/>
        <v>2.5</v>
      </c>
      <c r="AG456" s="130">
        <f t="shared" si="55"/>
        <v>0</v>
      </c>
      <c r="AH456" s="220">
        <f t="shared" si="57"/>
        <v>2.5</v>
      </c>
      <c r="AI456" s="220">
        <f t="shared" si="52"/>
        <v>0.3</v>
      </c>
    </row>
    <row r="457" spans="27:35" ht="15.75">
      <c r="AA457" s="187">
        <f t="shared" si="54"/>
        <v>199.99999</v>
      </c>
      <c r="AB457" s="185">
        <f t="shared" si="53"/>
        <v>199.99998999999994</v>
      </c>
      <c r="AC457" s="188">
        <f t="shared" si="50"/>
        <v>199</v>
      </c>
      <c r="AD457" s="186"/>
      <c r="AE457" s="153">
        <f t="shared" si="51"/>
        <v>198.99999999999994</v>
      </c>
      <c r="AF457" s="153">
        <f t="shared" si="56"/>
        <v>2.5</v>
      </c>
      <c r="AG457" s="130">
        <f t="shared" si="55"/>
        <v>0.3</v>
      </c>
      <c r="AH457" s="220">
        <f t="shared" si="57"/>
        <v>2.5</v>
      </c>
      <c r="AI457" s="220">
        <f t="shared" si="52"/>
        <v>0.3</v>
      </c>
    </row>
    <row r="458" spans="27:35" ht="15.75">
      <c r="AA458" s="187">
        <f t="shared" si="54"/>
        <v>200</v>
      </c>
      <c r="AB458" s="185">
        <f t="shared" si="53"/>
        <v>199.99999999999994</v>
      </c>
      <c r="AC458" s="188">
        <f t="shared" si="50"/>
        <v>200</v>
      </c>
      <c r="AD458" s="186"/>
      <c r="AE458" s="153">
        <f t="shared" si="51"/>
        <v>199.99999999999994</v>
      </c>
      <c r="AF458" s="153">
        <f t="shared" si="56"/>
        <v>2.5</v>
      </c>
      <c r="AG458" s="130">
        <f t="shared" si="55"/>
        <v>0.3</v>
      </c>
      <c r="AH458" s="220">
        <f t="shared" si="57"/>
        <v>2.5</v>
      </c>
      <c r="AI458" s="220">
        <f t="shared" si="52"/>
        <v>0.3</v>
      </c>
    </row>
    <row r="459" spans="27:35" ht="15.75">
      <c r="AA459" s="187">
        <f t="shared" si="54"/>
        <v>200.99999</v>
      </c>
      <c r="AB459" s="185">
        <f t="shared" si="53"/>
        <v>200.99998999999994</v>
      </c>
      <c r="AC459" s="188">
        <f t="shared" si="50"/>
        <v>200</v>
      </c>
      <c r="AD459" s="186"/>
      <c r="AE459" s="153">
        <f t="shared" si="51"/>
        <v>199.99999999999994</v>
      </c>
      <c r="AF459" s="153">
        <f t="shared" si="56"/>
        <v>2.5</v>
      </c>
      <c r="AG459" s="130">
        <f t="shared" si="55"/>
        <v>0</v>
      </c>
      <c r="AH459" s="220">
        <f t="shared" si="57"/>
        <v>2.5</v>
      </c>
      <c r="AI459" s="220">
        <f t="shared" si="52"/>
        <v>0.3</v>
      </c>
    </row>
    <row r="460" spans="27:35" ht="15.75">
      <c r="AA460" s="187">
        <f t="shared" si="54"/>
        <v>201</v>
      </c>
      <c r="AB460" s="185">
        <f t="shared" si="53"/>
        <v>200.99999999999994</v>
      </c>
      <c r="AC460" s="188">
        <f t="shared" si="50"/>
        <v>201</v>
      </c>
      <c r="AD460" s="186"/>
      <c r="AE460" s="153">
        <f t="shared" si="51"/>
        <v>200.99999999999994</v>
      </c>
      <c r="AF460" s="153">
        <f t="shared" si="56"/>
        <v>2.5</v>
      </c>
      <c r="AG460" s="130">
        <f t="shared" si="55"/>
        <v>0</v>
      </c>
      <c r="AH460" s="220">
        <f t="shared" si="57"/>
        <v>2.5</v>
      </c>
      <c r="AI460" s="220">
        <f t="shared" si="52"/>
        <v>0.3</v>
      </c>
    </row>
    <row r="461" spans="27:35" ht="15.75">
      <c r="AA461" s="187">
        <f t="shared" si="54"/>
        <v>201.99999</v>
      </c>
      <c r="AB461" s="185">
        <f t="shared" si="53"/>
        <v>201.99998999999994</v>
      </c>
      <c r="AC461" s="188">
        <f t="shared" si="50"/>
        <v>201</v>
      </c>
      <c r="AD461" s="186"/>
      <c r="AE461" s="153">
        <f t="shared" si="51"/>
        <v>200.99999999999994</v>
      </c>
      <c r="AF461" s="153">
        <f t="shared" si="56"/>
        <v>2.5</v>
      </c>
      <c r="AG461" s="130">
        <f t="shared" si="55"/>
        <v>0.3</v>
      </c>
      <c r="AH461" s="220">
        <f t="shared" si="57"/>
        <v>2.5</v>
      </c>
      <c r="AI461" s="220">
        <f t="shared" si="52"/>
        <v>0.3</v>
      </c>
    </row>
    <row r="462" spans="27:35" ht="15.75">
      <c r="AA462" s="187">
        <f t="shared" si="54"/>
        <v>202</v>
      </c>
      <c r="AB462" s="185">
        <f t="shared" si="53"/>
        <v>201.99999999999994</v>
      </c>
      <c r="AC462" s="188">
        <f t="shared" si="50"/>
        <v>202</v>
      </c>
      <c r="AD462" s="186"/>
      <c r="AE462" s="153">
        <f t="shared" si="51"/>
        <v>201.99999999999994</v>
      </c>
      <c r="AF462" s="153">
        <f t="shared" si="56"/>
        <v>2.5</v>
      </c>
      <c r="AG462" s="130">
        <f t="shared" si="55"/>
        <v>0.3</v>
      </c>
      <c r="AH462" s="220">
        <f t="shared" si="57"/>
        <v>2.5</v>
      </c>
      <c r="AI462" s="220">
        <f t="shared" si="52"/>
        <v>0.3</v>
      </c>
    </row>
    <row r="463" spans="27:35" ht="15.75">
      <c r="AA463" s="187">
        <f t="shared" si="54"/>
        <v>202.99999</v>
      </c>
      <c r="AB463" s="185">
        <f t="shared" si="53"/>
        <v>202.99998999999994</v>
      </c>
      <c r="AC463" s="188">
        <f aca="true" t="shared" si="58" ref="AC463:AC526">TRUNC(AA463)</f>
        <v>202</v>
      </c>
      <c r="AD463" s="186"/>
      <c r="AE463" s="153">
        <f aca="true" t="shared" si="59" ref="AE463:AE526">AC463*$AB$31</f>
        <v>201.99999999999994</v>
      </c>
      <c r="AF463" s="153">
        <f t="shared" si="56"/>
        <v>2.5</v>
      </c>
      <c r="AG463" s="130">
        <f t="shared" si="55"/>
        <v>0</v>
      </c>
      <c r="AH463" s="220">
        <f t="shared" si="57"/>
        <v>2.5</v>
      </c>
      <c r="AI463" s="220">
        <f t="shared" si="52"/>
        <v>0.3</v>
      </c>
    </row>
    <row r="464" spans="27:35" ht="15.75">
      <c r="AA464" s="187">
        <f t="shared" si="54"/>
        <v>203</v>
      </c>
      <c r="AB464" s="185">
        <f t="shared" si="53"/>
        <v>202.99999999999994</v>
      </c>
      <c r="AC464" s="188">
        <f t="shared" si="58"/>
        <v>203</v>
      </c>
      <c r="AD464" s="186"/>
      <c r="AE464" s="153">
        <f t="shared" si="59"/>
        <v>202.99999999999994</v>
      </c>
      <c r="AF464" s="153">
        <f t="shared" si="56"/>
        <v>2.5</v>
      </c>
      <c r="AG464" s="130">
        <f t="shared" si="55"/>
        <v>0</v>
      </c>
      <c r="AH464" s="220">
        <f t="shared" si="57"/>
        <v>2.5</v>
      </c>
      <c r="AI464" s="220">
        <f t="shared" si="52"/>
        <v>0.3</v>
      </c>
    </row>
    <row r="465" spans="27:35" ht="15.75">
      <c r="AA465" s="187">
        <f t="shared" si="54"/>
        <v>203.99999</v>
      </c>
      <c r="AB465" s="185">
        <f t="shared" si="53"/>
        <v>203.99998999999994</v>
      </c>
      <c r="AC465" s="188">
        <f t="shared" si="58"/>
        <v>203</v>
      </c>
      <c r="AD465" s="186"/>
      <c r="AE465" s="153">
        <f t="shared" si="59"/>
        <v>202.99999999999994</v>
      </c>
      <c r="AF465" s="153">
        <f t="shared" si="56"/>
        <v>2.5</v>
      </c>
      <c r="AG465" s="130">
        <f t="shared" si="55"/>
        <v>0.3</v>
      </c>
      <c r="AH465" s="220">
        <f t="shared" si="57"/>
        <v>2.5</v>
      </c>
      <c r="AI465" s="220">
        <f t="shared" si="52"/>
        <v>0.3</v>
      </c>
    </row>
    <row r="466" spans="27:35" ht="15.75">
      <c r="AA466" s="187">
        <f t="shared" si="54"/>
        <v>204</v>
      </c>
      <c r="AB466" s="185">
        <f t="shared" si="53"/>
        <v>203.99999999999994</v>
      </c>
      <c r="AC466" s="188">
        <f t="shared" si="58"/>
        <v>204</v>
      </c>
      <c r="AD466" s="186"/>
      <c r="AE466" s="153">
        <f t="shared" si="59"/>
        <v>203.99999999999994</v>
      </c>
      <c r="AF466" s="153">
        <f t="shared" si="56"/>
        <v>2.5</v>
      </c>
      <c r="AG466" s="130">
        <f t="shared" si="55"/>
        <v>0.3</v>
      </c>
      <c r="AH466" s="220">
        <f t="shared" si="57"/>
        <v>2.5</v>
      </c>
      <c r="AI466" s="220">
        <f t="shared" si="52"/>
        <v>0.3</v>
      </c>
    </row>
    <row r="467" spans="27:35" ht="15.75">
      <c r="AA467" s="187">
        <f t="shared" si="54"/>
        <v>204.99999</v>
      </c>
      <c r="AB467" s="185">
        <f t="shared" si="53"/>
        <v>204.99998999999994</v>
      </c>
      <c r="AC467" s="188">
        <f t="shared" si="58"/>
        <v>204</v>
      </c>
      <c r="AD467" s="186"/>
      <c r="AE467" s="153">
        <f t="shared" si="59"/>
        <v>203.99999999999994</v>
      </c>
      <c r="AF467" s="153">
        <f t="shared" si="56"/>
        <v>2.5</v>
      </c>
      <c r="AG467" s="130">
        <f t="shared" si="55"/>
        <v>0</v>
      </c>
      <c r="AH467" s="220">
        <f t="shared" si="57"/>
        <v>2.5</v>
      </c>
      <c r="AI467" s="220">
        <f t="shared" si="52"/>
        <v>0.3</v>
      </c>
    </row>
    <row r="468" spans="27:35" ht="15.75">
      <c r="AA468" s="187">
        <f t="shared" si="54"/>
        <v>205</v>
      </c>
      <c r="AB468" s="185">
        <f t="shared" si="53"/>
        <v>204.99999999999994</v>
      </c>
      <c r="AC468" s="188">
        <f t="shared" si="58"/>
        <v>205</v>
      </c>
      <c r="AD468" s="186"/>
      <c r="AE468" s="153">
        <f t="shared" si="59"/>
        <v>204.99999999999994</v>
      </c>
      <c r="AF468" s="153">
        <f t="shared" si="56"/>
        <v>2.5</v>
      </c>
      <c r="AG468" s="130">
        <f t="shared" si="55"/>
        <v>0</v>
      </c>
      <c r="AH468" s="220">
        <f t="shared" si="57"/>
        <v>2.5</v>
      </c>
      <c r="AI468" s="220">
        <f t="shared" si="52"/>
        <v>0.3</v>
      </c>
    </row>
    <row r="469" spans="27:35" ht="15.75">
      <c r="AA469" s="187">
        <f t="shared" si="54"/>
        <v>205.99999</v>
      </c>
      <c r="AB469" s="185">
        <f t="shared" si="53"/>
        <v>205.99998999999994</v>
      </c>
      <c r="AC469" s="188">
        <f t="shared" si="58"/>
        <v>205</v>
      </c>
      <c r="AD469" s="186"/>
      <c r="AE469" s="153">
        <f t="shared" si="59"/>
        <v>204.99999999999994</v>
      </c>
      <c r="AF469" s="153">
        <f t="shared" si="56"/>
        <v>2.5</v>
      </c>
      <c r="AG469" s="130">
        <f t="shared" si="55"/>
        <v>0.3</v>
      </c>
      <c r="AH469" s="220">
        <f t="shared" si="57"/>
        <v>2.5</v>
      </c>
      <c r="AI469" s="220">
        <f t="shared" si="52"/>
        <v>0.3</v>
      </c>
    </row>
    <row r="470" spans="27:35" ht="15.75">
      <c r="AA470" s="187">
        <f t="shared" si="54"/>
        <v>206</v>
      </c>
      <c r="AB470" s="185">
        <f t="shared" si="53"/>
        <v>205.99999999999994</v>
      </c>
      <c r="AC470" s="188">
        <f t="shared" si="58"/>
        <v>206</v>
      </c>
      <c r="AD470" s="186"/>
      <c r="AE470" s="153">
        <f t="shared" si="59"/>
        <v>205.99999999999994</v>
      </c>
      <c r="AF470" s="153">
        <f t="shared" si="56"/>
        <v>2.5</v>
      </c>
      <c r="AG470" s="130">
        <f t="shared" si="55"/>
        <v>0.3</v>
      </c>
      <c r="AH470" s="220">
        <f t="shared" si="57"/>
        <v>2.5</v>
      </c>
      <c r="AI470" s="220">
        <f t="shared" si="52"/>
        <v>0.3</v>
      </c>
    </row>
    <row r="471" spans="27:35" ht="15.75">
      <c r="AA471" s="187">
        <f t="shared" si="54"/>
        <v>206.99999</v>
      </c>
      <c r="AB471" s="185">
        <f t="shared" si="53"/>
        <v>206.99998999999994</v>
      </c>
      <c r="AC471" s="188">
        <f t="shared" si="58"/>
        <v>206</v>
      </c>
      <c r="AD471" s="186"/>
      <c r="AE471" s="153">
        <f t="shared" si="59"/>
        <v>205.99999999999994</v>
      </c>
      <c r="AF471" s="153">
        <f t="shared" si="56"/>
        <v>2.5</v>
      </c>
      <c r="AG471" s="130">
        <f t="shared" si="55"/>
        <v>0</v>
      </c>
      <c r="AH471" s="220">
        <f t="shared" si="57"/>
        <v>2.5</v>
      </c>
      <c r="AI471" s="220">
        <f t="shared" si="52"/>
        <v>0.3</v>
      </c>
    </row>
    <row r="472" spans="27:35" ht="15.75">
      <c r="AA472" s="187">
        <f t="shared" si="54"/>
        <v>207</v>
      </c>
      <c r="AB472" s="185">
        <f t="shared" si="53"/>
        <v>206.99999999999994</v>
      </c>
      <c r="AC472" s="188">
        <f t="shared" si="58"/>
        <v>207</v>
      </c>
      <c r="AD472" s="186"/>
      <c r="AE472" s="153">
        <f t="shared" si="59"/>
        <v>206.99999999999994</v>
      </c>
      <c r="AF472" s="153">
        <f t="shared" si="56"/>
        <v>2.5</v>
      </c>
      <c r="AG472" s="130">
        <f t="shared" si="55"/>
        <v>0</v>
      </c>
      <c r="AH472" s="220">
        <f t="shared" si="57"/>
        <v>2.5</v>
      </c>
      <c r="AI472" s="220">
        <f t="shared" si="52"/>
        <v>0.3</v>
      </c>
    </row>
    <row r="473" spans="27:35" ht="15.75">
      <c r="AA473" s="187">
        <f t="shared" si="54"/>
        <v>207.99999</v>
      </c>
      <c r="AB473" s="185">
        <f t="shared" si="53"/>
        <v>207.99998999999994</v>
      </c>
      <c r="AC473" s="188">
        <f t="shared" si="58"/>
        <v>207</v>
      </c>
      <c r="AD473" s="186"/>
      <c r="AE473" s="153">
        <f t="shared" si="59"/>
        <v>206.99999999999994</v>
      </c>
      <c r="AF473" s="153">
        <f t="shared" si="56"/>
        <v>2.5</v>
      </c>
      <c r="AG473" s="130">
        <f t="shared" si="55"/>
        <v>0.3</v>
      </c>
      <c r="AH473" s="220">
        <f t="shared" si="57"/>
        <v>2.5</v>
      </c>
      <c r="AI473" s="220">
        <f t="shared" si="52"/>
        <v>0.3</v>
      </c>
    </row>
    <row r="474" spans="27:35" ht="15.75">
      <c r="AA474" s="187">
        <f t="shared" si="54"/>
        <v>208</v>
      </c>
      <c r="AB474" s="185">
        <f t="shared" si="53"/>
        <v>207.99999999999994</v>
      </c>
      <c r="AC474" s="188">
        <f t="shared" si="58"/>
        <v>208</v>
      </c>
      <c r="AD474" s="186"/>
      <c r="AE474" s="153">
        <f t="shared" si="59"/>
        <v>207.99999999999994</v>
      </c>
      <c r="AF474" s="153">
        <f t="shared" si="56"/>
        <v>2.5</v>
      </c>
      <c r="AG474" s="130">
        <f t="shared" si="55"/>
        <v>0.3</v>
      </c>
      <c r="AH474" s="220">
        <f t="shared" si="57"/>
        <v>2.5</v>
      </c>
      <c r="AI474" s="220">
        <f t="shared" si="52"/>
        <v>0.3</v>
      </c>
    </row>
    <row r="475" spans="27:35" ht="15.75">
      <c r="AA475" s="187">
        <f t="shared" si="54"/>
        <v>208.99999</v>
      </c>
      <c r="AB475" s="185">
        <f t="shared" si="53"/>
        <v>208.99998999999994</v>
      </c>
      <c r="AC475" s="188">
        <f t="shared" si="58"/>
        <v>208</v>
      </c>
      <c r="AD475" s="186"/>
      <c r="AE475" s="153">
        <f t="shared" si="59"/>
        <v>207.99999999999994</v>
      </c>
      <c r="AF475" s="153">
        <f t="shared" si="56"/>
        <v>2.5</v>
      </c>
      <c r="AG475" s="130">
        <f t="shared" si="55"/>
        <v>0</v>
      </c>
      <c r="AH475" s="220">
        <f t="shared" si="57"/>
        <v>2.5</v>
      </c>
      <c r="AI475" s="220">
        <f t="shared" si="52"/>
        <v>0.3</v>
      </c>
    </row>
    <row r="476" spans="27:35" ht="15.75">
      <c r="AA476" s="187">
        <f t="shared" si="54"/>
        <v>209</v>
      </c>
      <c r="AB476" s="185">
        <f t="shared" si="53"/>
        <v>208.99999999999994</v>
      </c>
      <c r="AC476" s="188">
        <f t="shared" si="58"/>
        <v>209</v>
      </c>
      <c r="AD476" s="186"/>
      <c r="AE476" s="153">
        <f t="shared" si="59"/>
        <v>208.99999999999994</v>
      </c>
      <c r="AF476" s="153">
        <f t="shared" si="56"/>
        <v>2.5</v>
      </c>
      <c r="AG476" s="130">
        <f t="shared" si="55"/>
        <v>0</v>
      </c>
      <c r="AH476" s="220">
        <f t="shared" si="57"/>
        <v>2.5</v>
      </c>
      <c r="AI476" s="220">
        <f t="shared" si="52"/>
        <v>0.3</v>
      </c>
    </row>
    <row r="477" spans="27:35" ht="15.75">
      <c r="AA477" s="187">
        <f t="shared" si="54"/>
        <v>209.99999</v>
      </c>
      <c r="AB477" s="185">
        <f t="shared" si="53"/>
        <v>209.99998999999994</v>
      </c>
      <c r="AC477" s="188">
        <f t="shared" si="58"/>
        <v>209</v>
      </c>
      <c r="AD477" s="186"/>
      <c r="AE477" s="153">
        <f t="shared" si="59"/>
        <v>208.99999999999994</v>
      </c>
      <c r="AF477" s="153">
        <f t="shared" si="56"/>
        <v>2.5</v>
      </c>
      <c r="AG477" s="130">
        <f t="shared" si="55"/>
        <v>0.3</v>
      </c>
      <c r="AH477" s="220">
        <f t="shared" si="57"/>
        <v>2.5</v>
      </c>
      <c r="AI477" s="220">
        <f t="shared" si="52"/>
        <v>0.3</v>
      </c>
    </row>
    <row r="478" spans="27:35" ht="15.75">
      <c r="AA478" s="187">
        <f t="shared" si="54"/>
        <v>210</v>
      </c>
      <c r="AB478" s="185">
        <f t="shared" si="53"/>
        <v>209.99999999999994</v>
      </c>
      <c r="AC478" s="188">
        <f t="shared" si="58"/>
        <v>210</v>
      </c>
      <c r="AD478" s="186"/>
      <c r="AE478" s="153">
        <f t="shared" si="59"/>
        <v>209.99999999999994</v>
      </c>
      <c r="AF478" s="153">
        <f t="shared" si="56"/>
        <v>2.5</v>
      </c>
      <c r="AG478" s="130">
        <f t="shared" si="55"/>
        <v>0.3</v>
      </c>
      <c r="AH478" s="220">
        <f t="shared" si="57"/>
        <v>2.5</v>
      </c>
      <c r="AI478" s="220">
        <f t="shared" si="52"/>
        <v>0.3</v>
      </c>
    </row>
    <row r="479" spans="27:35" ht="15.75">
      <c r="AA479" s="187">
        <f t="shared" si="54"/>
        <v>210.99999</v>
      </c>
      <c r="AB479" s="185">
        <f t="shared" si="53"/>
        <v>210.99998999999994</v>
      </c>
      <c r="AC479" s="188">
        <f t="shared" si="58"/>
        <v>210</v>
      </c>
      <c r="AD479" s="186"/>
      <c r="AE479" s="153">
        <f t="shared" si="59"/>
        <v>209.99999999999994</v>
      </c>
      <c r="AF479" s="153">
        <f t="shared" si="56"/>
        <v>2.5</v>
      </c>
      <c r="AG479" s="130">
        <f t="shared" si="55"/>
        <v>0</v>
      </c>
      <c r="AH479" s="220">
        <f t="shared" si="57"/>
        <v>2.5</v>
      </c>
      <c r="AI479" s="220">
        <f t="shared" si="52"/>
        <v>0.3</v>
      </c>
    </row>
    <row r="480" spans="27:35" ht="15.75">
      <c r="AA480" s="187">
        <f t="shared" si="54"/>
        <v>211</v>
      </c>
      <c r="AB480" s="185">
        <f t="shared" si="53"/>
        <v>210.99999999999994</v>
      </c>
      <c r="AC480" s="188">
        <f t="shared" si="58"/>
        <v>211</v>
      </c>
      <c r="AD480" s="186"/>
      <c r="AE480" s="153">
        <f t="shared" si="59"/>
        <v>210.99999999999994</v>
      </c>
      <c r="AF480" s="153">
        <f t="shared" si="56"/>
        <v>2.5</v>
      </c>
      <c r="AG480" s="130">
        <f t="shared" si="55"/>
        <v>0</v>
      </c>
      <c r="AH480" s="220">
        <f t="shared" si="57"/>
        <v>2.5</v>
      </c>
      <c r="AI480" s="220">
        <f t="shared" si="52"/>
        <v>0.3</v>
      </c>
    </row>
    <row r="481" spans="27:35" ht="15.75">
      <c r="AA481" s="187">
        <f t="shared" si="54"/>
        <v>211.99999</v>
      </c>
      <c r="AB481" s="185">
        <f t="shared" si="53"/>
        <v>211.99998999999994</v>
      </c>
      <c r="AC481" s="188">
        <f t="shared" si="58"/>
        <v>211</v>
      </c>
      <c r="AD481" s="186"/>
      <c r="AE481" s="153">
        <f t="shared" si="59"/>
        <v>210.99999999999994</v>
      </c>
      <c r="AF481" s="153">
        <f t="shared" si="56"/>
        <v>2.5</v>
      </c>
      <c r="AG481" s="130">
        <f t="shared" si="55"/>
        <v>0.3</v>
      </c>
      <c r="AH481" s="220">
        <f t="shared" si="57"/>
        <v>2.5</v>
      </c>
      <c r="AI481" s="220">
        <f t="shared" si="52"/>
        <v>0.3</v>
      </c>
    </row>
    <row r="482" spans="27:35" ht="15.75">
      <c r="AA482" s="187">
        <f t="shared" si="54"/>
        <v>212</v>
      </c>
      <c r="AB482" s="185">
        <f t="shared" si="53"/>
        <v>211.99999999999994</v>
      </c>
      <c r="AC482" s="188">
        <f t="shared" si="58"/>
        <v>212</v>
      </c>
      <c r="AD482" s="186"/>
      <c r="AE482" s="153">
        <f t="shared" si="59"/>
        <v>211.99999999999994</v>
      </c>
      <c r="AF482" s="153">
        <f t="shared" si="56"/>
        <v>2.5</v>
      </c>
      <c r="AG482" s="130">
        <f t="shared" si="55"/>
        <v>0.3</v>
      </c>
      <c r="AH482" s="220">
        <f t="shared" si="57"/>
        <v>2.5</v>
      </c>
      <c r="AI482" s="220">
        <f t="shared" si="52"/>
        <v>0.3</v>
      </c>
    </row>
    <row r="483" spans="27:35" ht="15.75">
      <c r="AA483" s="187">
        <f t="shared" si="54"/>
        <v>212.99999</v>
      </c>
      <c r="AB483" s="185">
        <f t="shared" si="53"/>
        <v>212.99998999999994</v>
      </c>
      <c r="AC483" s="188">
        <f t="shared" si="58"/>
        <v>212</v>
      </c>
      <c r="AD483" s="186"/>
      <c r="AE483" s="153">
        <f t="shared" si="59"/>
        <v>211.99999999999994</v>
      </c>
      <c r="AF483" s="153">
        <f t="shared" si="56"/>
        <v>2.5</v>
      </c>
      <c r="AG483" s="130">
        <f t="shared" si="55"/>
        <v>0</v>
      </c>
      <c r="AH483" s="220">
        <f t="shared" si="57"/>
        <v>2.5</v>
      </c>
      <c r="AI483" s="220">
        <f t="shared" si="52"/>
        <v>0.3</v>
      </c>
    </row>
    <row r="484" spans="27:35" ht="15.75">
      <c r="AA484" s="187">
        <f t="shared" si="54"/>
        <v>213</v>
      </c>
      <c r="AB484" s="185">
        <f t="shared" si="53"/>
        <v>212.99999999999994</v>
      </c>
      <c r="AC484" s="188">
        <f t="shared" si="58"/>
        <v>213</v>
      </c>
      <c r="AD484" s="186"/>
      <c r="AE484" s="153">
        <f t="shared" si="59"/>
        <v>212.99999999999994</v>
      </c>
      <c r="AF484" s="153">
        <f t="shared" si="56"/>
        <v>2.5</v>
      </c>
      <c r="AG484" s="130">
        <f t="shared" si="55"/>
        <v>0</v>
      </c>
      <c r="AH484" s="220">
        <f t="shared" si="57"/>
        <v>2.5</v>
      </c>
      <c r="AI484" s="220">
        <f t="shared" si="52"/>
        <v>0.3</v>
      </c>
    </row>
    <row r="485" spans="27:35" ht="15.75">
      <c r="AA485" s="187">
        <f t="shared" si="54"/>
        <v>213.99999</v>
      </c>
      <c r="AB485" s="185">
        <f t="shared" si="53"/>
        <v>213.99998999999994</v>
      </c>
      <c r="AC485" s="188">
        <f t="shared" si="58"/>
        <v>213</v>
      </c>
      <c r="AD485" s="186"/>
      <c r="AE485" s="153">
        <f t="shared" si="59"/>
        <v>212.99999999999994</v>
      </c>
      <c r="AF485" s="153">
        <f t="shared" si="56"/>
        <v>2.5</v>
      </c>
      <c r="AG485" s="130">
        <f t="shared" si="55"/>
        <v>0.3</v>
      </c>
      <c r="AH485" s="220">
        <f t="shared" si="57"/>
        <v>2.5</v>
      </c>
      <c r="AI485" s="220">
        <f t="shared" si="52"/>
        <v>0.3</v>
      </c>
    </row>
    <row r="486" spans="27:35" ht="15.75">
      <c r="AA486" s="187">
        <f t="shared" si="54"/>
        <v>214</v>
      </c>
      <c r="AB486" s="185">
        <f t="shared" si="53"/>
        <v>213.99999999999994</v>
      </c>
      <c r="AC486" s="188">
        <f t="shared" si="58"/>
        <v>214</v>
      </c>
      <c r="AD486" s="186"/>
      <c r="AE486" s="153">
        <f t="shared" si="59"/>
        <v>213.99999999999994</v>
      </c>
      <c r="AF486" s="153">
        <f t="shared" si="56"/>
        <v>2.5</v>
      </c>
      <c r="AG486" s="130">
        <f t="shared" si="55"/>
        <v>0.3</v>
      </c>
      <c r="AH486" s="220">
        <f t="shared" si="57"/>
        <v>2.5</v>
      </c>
      <c r="AI486" s="220">
        <f t="shared" si="52"/>
        <v>0.3</v>
      </c>
    </row>
    <row r="487" spans="27:35" ht="15.75">
      <c r="AA487" s="187">
        <f t="shared" si="54"/>
        <v>214.99999</v>
      </c>
      <c r="AB487" s="185">
        <f t="shared" si="53"/>
        <v>214.99998999999994</v>
      </c>
      <c r="AC487" s="188">
        <f t="shared" si="58"/>
        <v>214</v>
      </c>
      <c r="AD487" s="186"/>
      <c r="AE487" s="153">
        <f t="shared" si="59"/>
        <v>213.99999999999994</v>
      </c>
      <c r="AF487" s="153">
        <f t="shared" si="56"/>
        <v>2.5</v>
      </c>
      <c r="AG487" s="130">
        <f t="shared" si="55"/>
        <v>0</v>
      </c>
      <c r="AH487" s="220">
        <f t="shared" si="57"/>
        <v>2.5</v>
      </c>
      <c r="AI487" s="220">
        <f t="shared" si="52"/>
        <v>0.3</v>
      </c>
    </row>
    <row r="488" spans="27:35" ht="15.75">
      <c r="AA488" s="187">
        <f t="shared" si="54"/>
        <v>215</v>
      </c>
      <c r="AB488" s="185">
        <f t="shared" si="53"/>
        <v>214.99999999999994</v>
      </c>
      <c r="AC488" s="188">
        <f t="shared" si="58"/>
        <v>215</v>
      </c>
      <c r="AD488" s="186"/>
      <c r="AE488" s="153">
        <f t="shared" si="59"/>
        <v>214.99999999999994</v>
      </c>
      <c r="AF488" s="153">
        <f t="shared" si="56"/>
        <v>2.5</v>
      </c>
      <c r="AG488" s="130">
        <f t="shared" si="55"/>
        <v>0</v>
      </c>
      <c r="AH488" s="220">
        <f t="shared" si="57"/>
        <v>2.5</v>
      </c>
      <c r="AI488" s="220">
        <f t="shared" si="52"/>
        <v>0.3</v>
      </c>
    </row>
    <row r="489" spans="27:35" ht="15.75">
      <c r="AA489" s="187">
        <f t="shared" si="54"/>
        <v>215.99999</v>
      </c>
      <c r="AB489" s="185">
        <f t="shared" si="53"/>
        <v>215.99998999999994</v>
      </c>
      <c r="AC489" s="188">
        <f t="shared" si="58"/>
        <v>215</v>
      </c>
      <c r="AD489" s="186"/>
      <c r="AE489" s="153">
        <f t="shared" si="59"/>
        <v>214.99999999999994</v>
      </c>
      <c r="AF489" s="153">
        <f t="shared" si="56"/>
        <v>2.5</v>
      </c>
      <c r="AG489" s="130">
        <f t="shared" si="55"/>
        <v>0.3</v>
      </c>
      <c r="AH489" s="220">
        <f t="shared" si="57"/>
        <v>2.5</v>
      </c>
      <c r="AI489" s="220">
        <f t="shared" si="52"/>
        <v>0.3</v>
      </c>
    </row>
    <row r="490" spans="27:35" ht="15.75">
      <c r="AA490" s="187">
        <f t="shared" si="54"/>
        <v>216</v>
      </c>
      <c r="AB490" s="185">
        <f t="shared" si="53"/>
        <v>215.99999999999994</v>
      </c>
      <c r="AC490" s="188">
        <f t="shared" si="58"/>
        <v>216</v>
      </c>
      <c r="AD490" s="186"/>
      <c r="AE490" s="153">
        <f t="shared" si="59"/>
        <v>215.99999999999994</v>
      </c>
      <c r="AF490" s="153">
        <f t="shared" si="56"/>
        <v>2.5</v>
      </c>
      <c r="AG490" s="130">
        <f t="shared" si="55"/>
        <v>0.3</v>
      </c>
      <c r="AH490" s="220">
        <f t="shared" si="57"/>
        <v>2.5</v>
      </c>
      <c r="AI490" s="220">
        <f t="shared" si="52"/>
        <v>0.3</v>
      </c>
    </row>
    <row r="491" spans="27:35" ht="15.75">
      <c r="AA491" s="187">
        <f t="shared" si="54"/>
        <v>216.99999</v>
      </c>
      <c r="AB491" s="185">
        <f t="shared" si="53"/>
        <v>216.99998999999994</v>
      </c>
      <c r="AC491" s="188">
        <f t="shared" si="58"/>
        <v>216</v>
      </c>
      <c r="AD491" s="186"/>
      <c r="AE491" s="153">
        <f t="shared" si="59"/>
        <v>215.99999999999994</v>
      </c>
      <c r="AF491" s="153">
        <f t="shared" si="56"/>
        <v>2.5</v>
      </c>
      <c r="AG491" s="130">
        <f t="shared" si="55"/>
        <v>0</v>
      </c>
      <c r="AH491" s="220">
        <f t="shared" si="57"/>
        <v>2.5</v>
      </c>
      <c r="AI491" s="220">
        <f t="shared" si="52"/>
        <v>0.3</v>
      </c>
    </row>
    <row r="492" spans="27:35" ht="15.75">
      <c r="AA492" s="187">
        <f t="shared" si="54"/>
        <v>217</v>
      </c>
      <c r="AB492" s="185">
        <f t="shared" si="53"/>
        <v>216.99999999999994</v>
      </c>
      <c r="AC492" s="188">
        <f t="shared" si="58"/>
        <v>217</v>
      </c>
      <c r="AD492" s="186"/>
      <c r="AE492" s="153">
        <f t="shared" si="59"/>
        <v>216.99999999999994</v>
      </c>
      <c r="AF492" s="153">
        <f t="shared" si="56"/>
        <v>2.5</v>
      </c>
      <c r="AG492" s="130">
        <f t="shared" si="55"/>
        <v>0</v>
      </c>
      <c r="AH492" s="220">
        <f t="shared" si="57"/>
        <v>2.5</v>
      </c>
      <c r="AI492" s="220">
        <f t="shared" si="52"/>
        <v>0.3</v>
      </c>
    </row>
    <row r="493" spans="27:35" ht="15.75">
      <c r="AA493" s="187">
        <f t="shared" si="54"/>
        <v>217.99999</v>
      </c>
      <c r="AB493" s="185">
        <f t="shared" si="53"/>
        <v>217.99998999999994</v>
      </c>
      <c r="AC493" s="188">
        <f t="shared" si="58"/>
        <v>217</v>
      </c>
      <c r="AD493" s="186"/>
      <c r="AE493" s="153">
        <f t="shared" si="59"/>
        <v>216.99999999999994</v>
      </c>
      <c r="AF493" s="153">
        <f t="shared" si="56"/>
        <v>2.5</v>
      </c>
      <c r="AG493" s="130">
        <f t="shared" si="55"/>
        <v>0.3</v>
      </c>
      <c r="AH493" s="220">
        <f t="shared" si="57"/>
        <v>2.5</v>
      </c>
      <c r="AI493" s="220">
        <f t="shared" si="52"/>
        <v>0.3</v>
      </c>
    </row>
    <row r="494" spans="27:35" ht="15.75">
      <c r="AA494" s="187">
        <f t="shared" si="54"/>
        <v>218</v>
      </c>
      <c r="AB494" s="185">
        <f t="shared" si="53"/>
        <v>217.99999999999994</v>
      </c>
      <c r="AC494" s="188">
        <f t="shared" si="58"/>
        <v>218</v>
      </c>
      <c r="AD494" s="186"/>
      <c r="AE494" s="153">
        <f t="shared" si="59"/>
        <v>217.99999999999994</v>
      </c>
      <c r="AF494" s="153">
        <f t="shared" si="56"/>
        <v>2.5</v>
      </c>
      <c r="AG494" s="130">
        <f t="shared" si="55"/>
        <v>0.3</v>
      </c>
      <c r="AH494" s="220">
        <f t="shared" si="57"/>
        <v>2.5</v>
      </c>
      <c r="AI494" s="220">
        <f t="shared" si="52"/>
        <v>0.3</v>
      </c>
    </row>
    <row r="495" spans="27:35" ht="15.75">
      <c r="AA495" s="187">
        <f t="shared" si="54"/>
        <v>218.99999</v>
      </c>
      <c r="AB495" s="185">
        <f t="shared" si="53"/>
        <v>218.99998999999994</v>
      </c>
      <c r="AC495" s="188">
        <f t="shared" si="58"/>
        <v>218</v>
      </c>
      <c r="AD495" s="186"/>
      <c r="AE495" s="153">
        <f t="shared" si="59"/>
        <v>217.99999999999994</v>
      </c>
      <c r="AF495" s="153">
        <f t="shared" si="56"/>
        <v>2.5</v>
      </c>
      <c r="AG495" s="130">
        <f t="shared" si="55"/>
        <v>0</v>
      </c>
      <c r="AH495" s="220">
        <f t="shared" si="57"/>
        <v>2.5</v>
      </c>
      <c r="AI495" s="220">
        <f t="shared" si="52"/>
        <v>0.3</v>
      </c>
    </row>
    <row r="496" spans="27:35" ht="15.75">
      <c r="AA496" s="187">
        <f t="shared" si="54"/>
        <v>219</v>
      </c>
      <c r="AB496" s="185">
        <f t="shared" si="53"/>
        <v>218.99999999999994</v>
      </c>
      <c r="AC496" s="188">
        <f t="shared" si="58"/>
        <v>219</v>
      </c>
      <c r="AD496" s="186"/>
      <c r="AE496" s="153">
        <f t="shared" si="59"/>
        <v>218.99999999999994</v>
      </c>
      <c r="AF496" s="153">
        <f t="shared" si="56"/>
        <v>2.5</v>
      </c>
      <c r="AG496" s="130">
        <f t="shared" si="55"/>
        <v>0</v>
      </c>
      <c r="AH496" s="220">
        <f t="shared" si="57"/>
        <v>2.5</v>
      </c>
      <c r="AI496" s="220">
        <f t="shared" si="52"/>
        <v>0.3</v>
      </c>
    </row>
    <row r="497" spans="27:35" ht="15.75">
      <c r="AA497" s="187">
        <f t="shared" si="54"/>
        <v>219.99999</v>
      </c>
      <c r="AB497" s="185">
        <f t="shared" si="53"/>
        <v>219.99998999999994</v>
      </c>
      <c r="AC497" s="188">
        <f t="shared" si="58"/>
        <v>219</v>
      </c>
      <c r="AD497" s="186"/>
      <c r="AE497" s="153">
        <f t="shared" si="59"/>
        <v>218.99999999999994</v>
      </c>
      <c r="AF497" s="153">
        <f t="shared" si="56"/>
        <v>2.5</v>
      </c>
      <c r="AG497" s="130">
        <f t="shared" si="55"/>
        <v>0.3</v>
      </c>
      <c r="AH497" s="220">
        <f t="shared" si="57"/>
        <v>2.5</v>
      </c>
      <c r="AI497" s="220">
        <f t="shared" si="52"/>
        <v>0.3</v>
      </c>
    </row>
    <row r="498" spans="27:35" ht="15.75">
      <c r="AA498" s="187">
        <f t="shared" si="54"/>
        <v>220</v>
      </c>
      <c r="AB498" s="185">
        <f t="shared" si="53"/>
        <v>219.99999999999994</v>
      </c>
      <c r="AC498" s="188">
        <f t="shared" si="58"/>
        <v>220</v>
      </c>
      <c r="AD498" s="186"/>
      <c r="AE498" s="153">
        <f t="shared" si="59"/>
        <v>219.99999999999994</v>
      </c>
      <c r="AF498" s="153">
        <f t="shared" si="56"/>
        <v>2.5</v>
      </c>
      <c r="AG498" s="130">
        <f t="shared" si="55"/>
        <v>0.3</v>
      </c>
      <c r="AH498" s="220">
        <f t="shared" si="57"/>
        <v>2.5</v>
      </c>
      <c r="AI498" s="220">
        <f t="shared" si="52"/>
        <v>0.3</v>
      </c>
    </row>
    <row r="499" spans="27:35" ht="15.75">
      <c r="AA499" s="187">
        <f t="shared" si="54"/>
        <v>220.99999</v>
      </c>
      <c r="AB499" s="185">
        <f t="shared" si="53"/>
        <v>220.99998999999994</v>
      </c>
      <c r="AC499" s="188">
        <f t="shared" si="58"/>
        <v>220</v>
      </c>
      <c r="AD499" s="186"/>
      <c r="AE499" s="153">
        <f t="shared" si="59"/>
        <v>219.99999999999994</v>
      </c>
      <c r="AF499" s="153">
        <f t="shared" si="56"/>
        <v>2.5</v>
      </c>
      <c r="AG499" s="130">
        <f t="shared" si="55"/>
        <v>0</v>
      </c>
      <c r="AH499" s="220">
        <f t="shared" si="57"/>
        <v>2.5</v>
      </c>
      <c r="AI499" s="220">
        <f t="shared" si="52"/>
        <v>0.3</v>
      </c>
    </row>
    <row r="500" spans="27:35" ht="15.75">
      <c r="AA500" s="187">
        <f t="shared" si="54"/>
        <v>221</v>
      </c>
      <c r="AB500" s="185">
        <f t="shared" si="53"/>
        <v>220.99999999999994</v>
      </c>
      <c r="AC500" s="188">
        <f t="shared" si="58"/>
        <v>221</v>
      </c>
      <c r="AD500" s="186"/>
      <c r="AE500" s="153">
        <f t="shared" si="59"/>
        <v>220.99999999999994</v>
      </c>
      <c r="AF500" s="153">
        <f t="shared" si="56"/>
        <v>2.5</v>
      </c>
      <c r="AG500" s="130">
        <f t="shared" si="55"/>
        <v>0</v>
      </c>
      <c r="AH500" s="220">
        <f t="shared" si="57"/>
        <v>2.5</v>
      </c>
      <c r="AI500" s="220">
        <f t="shared" si="52"/>
        <v>0.3</v>
      </c>
    </row>
    <row r="501" spans="27:35" ht="15.75">
      <c r="AA501" s="187">
        <f t="shared" si="54"/>
        <v>221.99999</v>
      </c>
      <c r="AB501" s="185">
        <f t="shared" si="53"/>
        <v>221.99998999999994</v>
      </c>
      <c r="AC501" s="188">
        <f t="shared" si="58"/>
        <v>221</v>
      </c>
      <c r="AD501" s="186"/>
      <c r="AE501" s="153">
        <f t="shared" si="59"/>
        <v>220.99999999999994</v>
      </c>
      <c r="AF501" s="153">
        <f t="shared" si="56"/>
        <v>2.5</v>
      </c>
      <c r="AG501" s="130">
        <f t="shared" si="55"/>
        <v>0.3</v>
      </c>
      <c r="AH501" s="220">
        <f t="shared" si="57"/>
        <v>2.5</v>
      </c>
      <c r="AI501" s="220">
        <f t="shared" si="52"/>
        <v>0.3</v>
      </c>
    </row>
    <row r="502" spans="27:35" ht="15.75">
      <c r="AA502" s="187">
        <f t="shared" si="54"/>
        <v>222</v>
      </c>
      <c r="AB502" s="185">
        <f t="shared" si="53"/>
        <v>221.99999999999994</v>
      </c>
      <c r="AC502" s="188">
        <f t="shared" si="58"/>
        <v>222</v>
      </c>
      <c r="AD502" s="186"/>
      <c r="AE502" s="153">
        <f t="shared" si="59"/>
        <v>221.99999999999994</v>
      </c>
      <c r="AF502" s="153">
        <f t="shared" si="56"/>
        <v>2.5</v>
      </c>
      <c r="AG502" s="130">
        <f t="shared" si="55"/>
        <v>0.3</v>
      </c>
      <c r="AH502" s="220">
        <f t="shared" si="57"/>
        <v>2.5</v>
      </c>
      <c r="AI502" s="220">
        <f t="shared" si="52"/>
        <v>0.3</v>
      </c>
    </row>
    <row r="503" spans="27:35" ht="15.75">
      <c r="AA503" s="187">
        <f t="shared" si="54"/>
        <v>222.99999</v>
      </c>
      <c r="AB503" s="185">
        <f t="shared" si="53"/>
        <v>222.99998999999994</v>
      </c>
      <c r="AC503" s="188">
        <f t="shared" si="58"/>
        <v>222</v>
      </c>
      <c r="AD503" s="186"/>
      <c r="AE503" s="153">
        <f t="shared" si="59"/>
        <v>221.99999999999994</v>
      </c>
      <c r="AF503" s="153">
        <f t="shared" si="56"/>
        <v>2.5</v>
      </c>
      <c r="AG503" s="130">
        <f t="shared" si="55"/>
        <v>0</v>
      </c>
      <c r="AH503" s="220">
        <f t="shared" si="57"/>
        <v>2.5</v>
      </c>
      <c r="AI503" s="220">
        <f t="shared" si="52"/>
        <v>0.3</v>
      </c>
    </row>
    <row r="504" spans="27:35" ht="15.75">
      <c r="AA504" s="187">
        <f t="shared" si="54"/>
        <v>223</v>
      </c>
      <c r="AB504" s="185">
        <f t="shared" si="53"/>
        <v>222.99999999999994</v>
      </c>
      <c r="AC504" s="188">
        <f t="shared" si="58"/>
        <v>223</v>
      </c>
      <c r="AD504" s="186"/>
      <c r="AE504" s="153">
        <f t="shared" si="59"/>
        <v>222.99999999999994</v>
      </c>
      <c r="AF504" s="153">
        <f t="shared" si="56"/>
        <v>2.5</v>
      </c>
      <c r="AG504" s="130">
        <f t="shared" si="55"/>
        <v>0</v>
      </c>
      <c r="AH504" s="220">
        <f t="shared" si="57"/>
        <v>2.5</v>
      </c>
      <c r="AI504" s="220">
        <f t="shared" si="52"/>
        <v>0.3</v>
      </c>
    </row>
    <row r="505" spans="27:35" ht="15.75">
      <c r="AA505" s="187">
        <f t="shared" si="54"/>
        <v>223.99999</v>
      </c>
      <c r="AB505" s="185">
        <f t="shared" si="53"/>
        <v>223.99998999999994</v>
      </c>
      <c r="AC505" s="188">
        <f t="shared" si="58"/>
        <v>223</v>
      </c>
      <c r="AD505" s="186"/>
      <c r="AE505" s="153">
        <f t="shared" si="59"/>
        <v>222.99999999999994</v>
      </c>
      <c r="AF505" s="153">
        <f t="shared" si="56"/>
        <v>2.5</v>
      </c>
      <c r="AG505" s="130">
        <f t="shared" si="55"/>
        <v>0.3</v>
      </c>
      <c r="AH505" s="220">
        <f t="shared" si="57"/>
        <v>2.5</v>
      </c>
      <c r="AI505" s="220">
        <f t="shared" si="52"/>
        <v>0.3</v>
      </c>
    </row>
    <row r="506" spans="27:35" ht="15.75">
      <c r="AA506" s="187">
        <f t="shared" si="54"/>
        <v>224</v>
      </c>
      <c r="AB506" s="185">
        <f t="shared" si="53"/>
        <v>223.99999999999994</v>
      </c>
      <c r="AC506" s="188">
        <f t="shared" si="58"/>
        <v>224</v>
      </c>
      <c r="AD506" s="186"/>
      <c r="AE506" s="153">
        <f t="shared" si="59"/>
        <v>223.99999999999994</v>
      </c>
      <c r="AF506" s="153">
        <f t="shared" si="56"/>
        <v>2.5</v>
      </c>
      <c r="AG506" s="130">
        <f t="shared" si="55"/>
        <v>0.3</v>
      </c>
      <c r="AH506" s="220">
        <f t="shared" si="57"/>
        <v>2.5</v>
      </c>
      <c r="AI506" s="220">
        <f t="shared" si="52"/>
        <v>0.3</v>
      </c>
    </row>
    <row r="507" spans="27:35" ht="15.75">
      <c r="AA507" s="187">
        <f t="shared" si="54"/>
        <v>224.99999</v>
      </c>
      <c r="AB507" s="185">
        <f t="shared" si="53"/>
        <v>224.99998999999994</v>
      </c>
      <c r="AC507" s="188">
        <f t="shared" si="58"/>
        <v>224</v>
      </c>
      <c r="AD507" s="186"/>
      <c r="AE507" s="153">
        <f t="shared" si="59"/>
        <v>223.99999999999994</v>
      </c>
      <c r="AF507" s="153">
        <f t="shared" si="56"/>
        <v>2.5</v>
      </c>
      <c r="AG507" s="130">
        <f t="shared" si="55"/>
        <v>0</v>
      </c>
      <c r="AH507" s="220">
        <f t="shared" si="57"/>
        <v>2.5</v>
      </c>
      <c r="AI507" s="220">
        <f aca="true" t="shared" si="60" ref="AI507:AI570">IF($J$5=0,$V$40,IF($U$1&lt;=AB507,$AC$55,AG507))</f>
        <v>0.3</v>
      </c>
    </row>
    <row r="508" spans="27:35" ht="15.75">
      <c r="AA508" s="187">
        <f t="shared" si="54"/>
        <v>225</v>
      </c>
      <c r="AB508" s="185">
        <f aca="true" t="shared" si="61" ref="AB508:AB571">AA508*AC$56</f>
        <v>224.99999999999994</v>
      </c>
      <c r="AC508" s="188">
        <f t="shared" si="58"/>
        <v>225</v>
      </c>
      <c r="AD508" s="186"/>
      <c r="AE508" s="153">
        <f t="shared" si="59"/>
        <v>224.99999999999994</v>
      </c>
      <c r="AF508" s="153">
        <f t="shared" si="56"/>
        <v>2.5</v>
      </c>
      <c r="AG508" s="130">
        <f t="shared" si="55"/>
        <v>0</v>
      </c>
      <c r="AH508" s="220">
        <f t="shared" si="57"/>
        <v>2.5</v>
      </c>
      <c r="AI508" s="220">
        <f t="shared" si="60"/>
        <v>0.3</v>
      </c>
    </row>
    <row r="509" spans="27:35" ht="15.75">
      <c r="AA509" s="187">
        <f aca="true" t="shared" si="62" ref="AA509:AA572">AA507+1</f>
        <v>225.99999</v>
      </c>
      <c r="AB509" s="185">
        <f t="shared" si="61"/>
        <v>225.99998999999994</v>
      </c>
      <c r="AC509" s="188">
        <f t="shared" si="58"/>
        <v>225</v>
      </c>
      <c r="AD509" s="186"/>
      <c r="AE509" s="153">
        <f t="shared" si="59"/>
        <v>224.99999999999994</v>
      </c>
      <c r="AF509" s="153">
        <f t="shared" si="56"/>
        <v>2.5</v>
      </c>
      <c r="AG509" s="130">
        <f t="shared" si="55"/>
        <v>0.3</v>
      </c>
      <c r="AH509" s="220">
        <f t="shared" si="57"/>
        <v>2.5</v>
      </c>
      <c r="AI509" s="220">
        <f t="shared" si="60"/>
        <v>0.3</v>
      </c>
    </row>
    <row r="510" spans="27:35" ht="15.75">
      <c r="AA510" s="187">
        <f t="shared" si="62"/>
        <v>226</v>
      </c>
      <c r="AB510" s="185">
        <f t="shared" si="61"/>
        <v>225.99999999999994</v>
      </c>
      <c r="AC510" s="188">
        <f t="shared" si="58"/>
        <v>226</v>
      </c>
      <c r="AD510" s="186"/>
      <c r="AE510" s="153">
        <f t="shared" si="59"/>
        <v>225.99999999999994</v>
      </c>
      <c r="AF510" s="153">
        <f t="shared" si="56"/>
        <v>2.5</v>
      </c>
      <c r="AG510" s="130">
        <f t="shared" si="55"/>
        <v>0.3</v>
      </c>
      <c r="AH510" s="220">
        <f t="shared" si="57"/>
        <v>2.5</v>
      </c>
      <c r="AI510" s="220">
        <f t="shared" si="60"/>
        <v>0.3</v>
      </c>
    </row>
    <row r="511" spans="27:35" ht="15.75">
      <c r="AA511" s="187">
        <f t="shared" si="62"/>
        <v>226.99999</v>
      </c>
      <c r="AB511" s="185">
        <f t="shared" si="61"/>
        <v>226.99998999999994</v>
      </c>
      <c r="AC511" s="188">
        <f t="shared" si="58"/>
        <v>226</v>
      </c>
      <c r="AD511" s="186"/>
      <c r="AE511" s="153">
        <f t="shared" si="59"/>
        <v>225.99999999999994</v>
      </c>
      <c r="AF511" s="153">
        <f t="shared" si="56"/>
        <v>2.5</v>
      </c>
      <c r="AG511" s="130">
        <f aca="true" t="shared" si="63" ref="AG511:AG574">AG507</f>
        <v>0</v>
      </c>
      <c r="AH511" s="220">
        <f t="shared" si="57"/>
        <v>2.5</v>
      </c>
      <c r="AI511" s="220">
        <f t="shared" si="60"/>
        <v>0.3</v>
      </c>
    </row>
    <row r="512" spans="27:35" ht="15.75">
      <c r="AA512" s="187">
        <f t="shared" si="62"/>
        <v>227</v>
      </c>
      <c r="AB512" s="185">
        <f t="shared" si="61"/>
        <v>226.99999999999994</v>
      </c>
      <c r="AC512" s="188">
        <f t="shared" si="58"/>
        <v>227</v>
      </c>
      <c r="AD512" s="186"/>
      <c r="AE512" s="153">
        <f t="shared" si="59"/>
        <v>226.99999999999994</v>
      </c>
      <c r="AF512" s="153">
        <f t="shared" si="56"/>
        <v>2.5</v>
      </c>
      <c r="AG512" s="130">
        <f t="shared" si="63"/>
        <v>0</v>
      </c>
      <c r="AH512" s="220">
        <f t="shared" si="57"/>
        <v>2.5</v>
      </c>
      <c r="AI512" s="220">
        <f t="shared" si="60"/>
        <v>0.3</v>
      </c>
    </row>
    <row r="513" spans="27:35" ht="15.75">
      <c r="AA513" s="187">
        <f t="shared" si="62"/>
        <v>227.99999</v>
      </c>
      <c r="AB513" s="185">
        <f t="shared" si="61"/>
        <v>227.99998999999994</v>
      </c>
      <c r="AC513" s="188">
        <f t="shared" si="58"/>
        <v>227</v>
      </c>
      <c r="AD513" s="186"/>
      <c r="AE513" s="153">
        <f t="shared" si="59"/>
        <v>226.99999999999994</v>
      </c>
      <c r="AF513" s="153">
        <f t="shared" si="56"/>
        <v>2.5</v>
      </c>
      <c r="AG513" s="130">
        <f t="shared" si="63"/>
        <v>0.3</v>
      </c>
      <c r="AH513" s="220">
        <f t="shared" si="57"/>
        <v>2.5</v>
      </c>
      <c r="AI513" s="220">
        <f t="shared" si="60"/>
        <v>0.3</v>
      </c>
    </row>
    <row r="514" spans="27:35" ht="15.75">
      <c r="AA514" s="187">
        <f t="shared" si="62"/>
        <v>228</v>
      </c>
      <c r="AB514" s="185">
        <f t="shared" si="61"/>
        <v>227.99999999999994</v>
      </c>
      <c r="AC514" s="188">
        <f t="shared" si="58"/>
        <v>228</v>
      </c>
      <c r="AD514" s="186"/>
      <c r="AE514" s="153">
        <f t="shared" si="59"/>
        <v>227.99999999999994</v>
      </c>
      <c r="AF514" s="153">
        <f t="shared" si="56"/>
        <v>2.5</v>
      </c>
      <c r="AG514" s="130">
        <f t="shared" si="63"/>
        <v>0.3</v>
      </c>
      <c r="AH514" s="220">
        <f t="shared" si="57"/>
        <v>2.5</v>
      </c>
      <c r="AI514" s="220">
        <f t="shared" si="60"/>
        <v>0.3</v>
      </c>
    </row>
    <row r="515" spans="27:35" ht="15.75">
      <c r="AA515" s="187">
        <f t="shared" si="62"/>
        <v>228.99999</v>
      </c>
      <c r="AB515" s="185">
        <f t="shared" si="61"/>
        <v>228.99998999999994</v>
      </c>
      <c r="AC515" s="188">
        <f t="shared" si="58"/>
        <v>228</v>
      </c>
      <c r="AD515" s="186"/>
      <c r="AE515" s="153">
        <f t="shared" si="59"/>
        <v>227.99999999999994</v>
      </c>
      <c r="AF515" s="153">
        <f aca="true" t="shared" si="64" ref="AF515:AF578">$AB$43+$AB$42/2+$AB$34*AB515</f>
        <v>2.5</v>
      </c>
      <c r="AG515" s="130">
        <f t="shared" si="63"/>
        <v>0</v>
      </c>
      <c r="AH515" s="220">
        <f aca="true" t="shared" si="65" ref="AH515:AH578">IF($J$5=0,$AB$43+$AB$42/2,IF($U$1&lt;=AB515,$AB$55,AF515))</f>
        <v>2.5</v>
      </c>
      <c r="AI515" s="220">
        <f t="shared" si="60"/>
        <v>0.3</v>
      </c>
    </row>
    <row r="516" spans="27:35" ht="15.75">
      <c r="AA516" s="187">
        <f t="shared" si="62"/>
        <v>229</v>
      </c>
      <c r="AB516" s="185">
        <f t="shared" si="61"/>
        <v>228.99999999999994</v>
      </c>
      <c r="AC516" s="188">
        <f t="shared" si="58"/>
        <v>229</v>
      </c>
      <c r="AD516" s="186"/>
      <c r="AE516" s="153">
        <f t="shared" si="59"/>
        <v>228.99999999999994</v>
      </c>
      <c r="AF516" s="153">
        <f t="shared" si="64"/>
        <v>2.5</v>
      </c>
      <c r="AG516" s="130">
        <f t="shared" si="63"/>
        <v>0</v>
      </c>
      <c r="AH516" s="220">
        <f t="shared" si="65"/>
        <v>2.5</v>
      </c>
      <c r="AI516" s="220">
        <f t="shared" si="60"/>
        <v>0.3</v>
      </c>
    </row>
    <row r="517" spans="27:35" ht="15.75">
      <c r="AA517" s="187">
        <f t="shared" si="62"/>
        <v>229.99999</v>
      </c>
      <c r="AB517" s="185">
        <f t="shared" si="61"/>
        <v>229.99998999999994</v>
      </c>
      <c r="AC517" s="188">
        <f t="shared" si="58"/>
        <v>229</v>
      </c>
      <c r="AD517" s="186"/>
      <c r="AE517" s="153">
        <f t="shared" si="59"/>
        <v>228.99999999999994</v>
      </c>
      <c r="AF517" s="153">
        <f t="shared" si="64"/>
        <v>2.5</v>
      </c>
      <c r="AG517" s="130">
        <f t="shared" si="63"/>
        <v>0.3</v>
      </c>
      <c r="AH517" s="220">
        <f t="shared" si="65"/>
        <v>2.5</v>
      </c>
      <c r="AI517" s="220">
        <f t="shared" si="60"/>
        <v>0.3</v>
      </c>
    </row>
    <row r="518" spans="27:35" ht="15.75">
      <c r="AA518" s="187">
        <f t="shared" si="62"/>
        <v>230</v>
      </c>
      <c r="AB518" s="185">
        <f t="shared" si="61"/>
        <v>229.99999999999994</v>
      </c>
      <c r="AC518" s="188">
        <f t="shared" si="58"/>
        <v>230</v>
      </c>
      <c r="AD518" s="186"/>
      <c r="AE518" s="153">
        <f t="shared" si="59"/>
        <v>229.99999999999994</v>
      </c>
      <c r="AF518" s="153">
        <f t="shared" si="64"/>
        <v>2.5</v>
      </c>
      <c r="AG518" s="130">
        <f t="shared" si="63"/>
        <v>0.3</v>
      </c>
      <c r="AH518" s="220">
        <f t="shared" si="65"/>
        <v>2.5</v>
      </c>
      <c r="AI518" s="220">
        <f t="shared" si="60"/>
        <v>0.3</v>
      </c>
    </row>
    <row r="519" spans="27:35" ht="15.75">
      <c r="AA519" s="187">
        <f t="shared" si="62"/>
        <v>230.99999</v>
      </c>
      <c r="AB519" s="185">
        <f t="shared" si="61"/>
        <v>230.99998999999994</v>
      </c>
      <c r="AC519" s="188">
        <f t="shared" si="58"/>
        <v>230</v>
      </c>
      <c r="AD519" s="186"/>
      <c r="AE519" s="153">
        <f t="shared" si="59"/>
        <v>229.99999999999994</v>
      </c>
      <c r="AF519" s="153">
        <f t="shared" si="64"/>
        <v>2.5</v>
      </c>
      <c r="AG519" s="130">
        <f t="shared" si="63"/>
        <v>0</v>
      </c>
      <c r="AH519" s="220">
        <f t="shared" si="65"/>
        <v>2.5</v>
      </c>
      <c r="AI519" s="220">
        <f t="shared" si="60"/>
        <v>0.3</v>
      </c>
    </row>
    <row r="520" spans="27:35" ht="15.75">
      <c r="AA520" s="187">
        <f t="shared" si="62"/>
        <v>231</v>
      </c>
      <c r="AB520" s="185">
        <f t="shared" si="61"/>
        <v>230.99999999999994</v>
      </c>
      <c r="AC520" s="188">
        <f t="shared" si="58"/>
        <v>231</v>
      </c>
      <c r="AD520" s="186"/>
      <c r="AE520" s="153">
        <f t="shared" si="59"/>
        <v>230.99999999999994</v>
      </c>
      <c r="AF520" s="153">
        <f t="shared" si="64"/>
        <v>2.5</v>
      </c>
      <c r="AG520" s="130">
        <f t="shared" si="63"/>
        <v>0</v>
      </c>
      <c r="AH520" s="220">
        <f t="shared" si="65"/>
        <v>2.5</v>
      </c>
      <c r="AI520" s="220">
        <f t="shared" si="60"/>
        <v>0.3</v>
      </c>
    </row>
    <row r="521" spans="27:35" ht="15.75">
      <c r="AA521" s="187">
        <f t="shared" si="62"/>
        <v>231.99999</v>
      </c>
      <c r="AB521" s="185">
        <f t="shared" si="61"/>
        <v>231.99998999999994</v>
      </c>
      <c r="AC521" s="188">
        <f t="shared" si="58"/>
        <v>231</v>
      </c>
      <c r="AD521" s="186"/>
      <c r="AE521" s="153">
        <f t="shared" si="59"/>
        <v>230.99999999999994</v>
      </c>
      <c r="AF521" s="153">
        <f t="shared" si="64"/>
        <v>2.5</v>
      </c>
      <c r="AG521" s="130">
        <f t="shared" si="63"/>
        <v>0.3</v>
      </c>
      <c r="AH521" s="220">
        <f t="shared" si="65"/>
        <v>2.5</v>
      </c>
      <c r="AI521" s="220">
        <f t="shared" si="60"/>
        <v>0.3</v>
      </c>
    </row>
    <row r="522" spans="27:35" ht="15.75">
      <c r="AA522" s="187">
        <f t="shared" si="62"/>
        <v>232</v>
      </c>
      <c r="AB522" s="185">
        <f t="shared" si="61"/>
        <v>231.99999999999994</v>
      </c>
      <c r="AC522" s="188">
        <f t="shared" si="58"/>
        <v>232</v>
      </c>
      <c r="AD522" s="186"/>
      <c r="AE522" s="153">
        <f t="shared" si="59"/>
        <v>231.99999999999994</v>
      </c>
      <c r="AF522" s="153">
        <f t="shared" si="64"/>
        <v>2.5</v>
      </c>
      <c r="AG522" s="130">
        <f t="shared" si="63"/>
        <v>0.3</v>
      </c>
      <c r="AH522" s="220">
        <f t="shared" si="65"/>
        <v>2.5</v>
      </c>
      <c r="AI522" s="220">
        <f t="shared" si="60"/>
        <v>0.3</v>
      </c>
    </row>
    <row r="523" spans="27:35" ht="15.75">
      <c r="AA523" s="187">
        <f t="shared" si="62"/>
        <v>232.99999</v>
      </c>
      <c r="AB523" s="185">
        <f t="shared" si="61"/>
        <v>232.99998999999994</v>
      </c>
      <c r="AC523" s="188">
        <f t="shared" si="58"/>
        <v>232</v>
      </c>
      <c r="AD523" s="186"/>
      <c r="AE523" s="153">
        <f t="shared" si="59"/>
        <v>231.99999999999994</v>
      </c>
      <c r="AF523" s="153">
        <f t="shared" si="64"/>
        <v>2.5</v>
      </c>
      <c r="AG523" s="130">
        <f t="shared" si="63"/>
        <v>0</v>
      </c>
      <c r="AH523" s="220">
        <f t="shared" si="65"/>
        <v>2.5</v>
      </c>
      <c r="AI523" s="220">
        <f t="shared" si="60"/>
        <v>0.3</v>
      </c>
    </row>
    <row r="524" spans="27:35" ht="15.75">
      <c r="AA524" s="187">
        <f t="shared" si="62"/>
        <v>233</v>
      </c>
      <c r="AB524" s="185">
        <f t="shared" si="61"/>
        <v>232.99999999999994</v>
      </c>
      <c r="AC524" s="188">
        <f t="shared" si="58"/>
        <v>233</v>
      </c>
      <c r="AD524" s="186"/>
      <c r="AE524" s="153">
        <f t="shared" si="59"/>
        <v>232.99999999999994</v>
      </c>
      <c r="AF524" s="153">
        <f t="shared" si="64"/>
        <v>2.5</v>
      </c>
      <c r="AG524" s="130">
        <f t="shared" si="63"/>
        <v>0</v>
      </c>
      <c r="AH524" s="220">
        <f t="shared" si="65"/>
        <v>2.5</v>
      </c>
      <c r="AI524" s="220">
        <f t="shared" si="60"/>
        <v>0.3</v>
      </c>
    </row>
    <row r="525" spans="27:35" ht="15.75">
      <c r="AA525" s="187">
        <f t="shared" si="62"/>
        <v>233.99999</v>
      </c>
      <c r="AB525" s="185">
        <f t="shared" si="61"/>
        <v>233.99998999999994</v>
      </c>
      <c r="AC525" s="188">
        <f t="shared" si="58"/>
        <v>233</v>
      </c>
      <c r="AD525" s="186"/>
      <c r="AE525" s="153">
        <f t="shared" si="59"/>
        <v>232.99999999999994</v>
      </c>
      <c r="AF525" s="153">
        <f t="shared" si="64"/>
        <v>2.5</v>
      </c>
      <c r="AG525" s="130">
        <f t="shared" si="63"/>
        <v>0.3</v>
      </c>
      <c r="AH525" s="220">
        <f t="shared" si="65"/>
        <v>2.5</v>
      </c>
      <c r="AI525" s="220">
        <f t="shared" si="60"/>
        <v>0.3</v>
      </c>
    </row>
    <row r="526" spans="27:35" ht="15.75">
      <c r="AA526" s="187">
        <f t="shared" si="62"/>
        <v>234</v>
      </c>
      <c r="AB526" s="185">
        <f t="shared" si="61"/>
        <v>233.99999999999994</v>
      </c>
      <c r="AC526" s="188">
        <f t="shared" si="58"/>
        <v>234</v>
      </c>
      <c r="AD526" s="186"/>
      <c r="AE526" s="153">
        <f t="shared" si="59"/>
        <v>233.99999999999994</v>
      </c>
      <c r="AF526" s="153">
        <f t="shared" si="64"/>
        <v>2.5</v>
      </c>
      <c r="AG526" s="130">
        <f t="shared" si="63"/>
        <v>0.3</v>
      </c>
      <c r="AH526" s="220">
        <f t="shared" si="65"/>
        <v>2.5</v>
      </c>
      <c r="AI526" s="220">
        <f t="shared" si="60"/>
        <v>0.3</v>
      </c>
    </row>
    <row r="527" spans="27:35" ht="15.75">
      <c r="AA527" s="187">
        <f t="shared" si="62"/>
        <v>234.99999</v>
      </c>
      <c r="AB527" s="185">
        <f t="shared" si="61"/>
        <v>234.99998999999994</v>
      </c>
      <c r="AC527" s="188">
        <f aca="true" t="shared" si="66" ref="AC527:AC590">TRUNC(AA527)</f>
        <v>234</v>
      </c>
      <c r="AD527" s="186"/>
      <c r="AE527" s="153">
        <f aca="true" t="shared" si="67" ref="AE527:AE590">AC527*$AB$31</f>
        <v>233.99999999999994</v>
      </c>
      <c r="AF527" s="153">
        <f t="shared" si="64"/>
        <v>2.5</v>
      </c>
      <c r="AG527" s="130">
        <f t="shared" si="63"/>
        <v>0</v>
      </c>
      <c r="AH527" s="220">
        <f t="shared" si="65"/>
        <v>2.5</v>
      </c>
      <c r="AI527" s="220">
        <f t="shared" si="60"/>
        <v>0.3</v>
      </c>
    </row>
    <row r="528" spans="27:35" ht="15.75">
      <c r="AA528" s="187">
        <f t="shared" si="62"/>
        <v>235</v>
      </c>
      <c r="AB528" s="185">
        <f t="shared" si="61"/>
        <v>234.99999999999994</v>
      </c>
      <c r="AC528" s="188">
        <f t="shared" si="66"/>
        <v>235</v>
      </c>
      <c r="AD528" s="186"/>
      <c r="AE528" s="153">
        <f t="shared" si="67"/>
        <v>234.99999999999994</v>
      </c>
      <c r="AF528" s="153">
        <f t="shared" si="64"/>
        <v>2.5</v>
      </c>
      <c r="AG528" s="130">
        <f t="shared" si="63"/>
        <v>0</v>
      </c>
      <c r="AH528" s="220">
        <f t="shared" si="65"/>
        <v>2.5</v>
      </c>
      <c r="AI528" s="220">
        <f t="shared" si="60"/>
        <v>0.3</v>
      </c>
    </row>
    <row r="529" spans="27:35" ht="15.75">
      <c r="AA529" s="187">
        <f t="shared" si="62"/>
        <v>235.99999</v>
      </c>
      <c r="AB529" s="185">
        <f t="shared" si="61"/>
        <v>235.99998999999994</v>
      </c>
      <c r="AC529" s="188">
        <f t="shared" si="66"/>
        <v>235</v>
      </c>
      <c r="AD529" s="186"/>
      <c r="AE529" s="153">
        <f t="shared" si="67"/>
        <v>234.99999999999994</v>
      </c>
      <c r="AF529" s="153">
        <f t="shared" si="64"/>
        <v>2.5</v>
      </c>
      <c r="AG529" s="130">
        <f t="shared" si="63"/>
        <v>0.3</v>
      </c>
      <c r="AH529" s="220">
        <f t="shared" si="65"/>
        <v>2.5</v>
      </c>
      <c r="AI529" s="220">
        <f t="shared" si="60"/>
        <v>0.3</v>
      </c>
    </row>
    <row r="530" spans="27:35" ht="15.75">
      <c r="AA530" s="187">
        <f t="shared" si="62"/>
        <v>236</v>
      </c>
      <c r="AB530" s="185">
        <f t="shared" si="61"/>
        <v>235.99999999999994</v>
      </c>
      <c r="AC530" s="188">
        <f t="shared" si="66"/>
        <v>236</v>
      </c>
      <c r="AD530" s="186"/>
      <c r="AE530" s="153">
        <f t="shared" si="67"/>
        <v>235.99999999999994</v>
      </c>
      <c r="AF530" s="153">
        <f t="shared" si="64"/>
        <v>2.5</v>
      </c>
      <c r="AG530" s="130">
        <f t="shared" si="63"/>
        <v>0.3</v>
      </c>
      <c r="AH530" s="220">
        <f t="shared" si="65"/>
        <v>2.5</v>
      </c>
      <c r="AI530" s="220">
        <f t="shared" si="60"/>
        <v>0.3</v>
      </c>
    </row>
    <row r="531" spans="27:35" ht="15.75">
      <c r="AA531" s="187">
        <f t="shared" si="62"/>
        <v>236.99999</v>
      </c>
      <c r="AB531" s="185">
        <f t="shared" si="61"/>
        <v>236.99998999999994</v>
      </c>
      <c r="AC531" s="188">
        <f t="shared" si="66"/>
        <v>236</v>
      </c>
      <c r="AD531" s="186"/>
      <c r="AE531" s="153">
        <f t="shared" si="67"/>
        <v>235.99999999999994</v>
      </c>
      <c r="AF531" s="153">
        <f t="shared" si="64"/>
        <v>2.5</v>
      </c>
      <c r="AG531" s="130">
        <f t="shared" si="63"/>
        <v>0</v>
      </c>
      <c r="AH531" s="220">
        <f t="shared" si="65"/>
        <v>2.5</v>
      </c>
      <c r="AI531" s="220">
        <f t="shared" si="60"/>
        <v>0.3</v>
      </c>
    </row>
    <row r="532" spans="27:35" ht="15.75">
      <c r="AA532" s="187">
        <f t="shared" si="62"/>
        <v>237</v>
      </c>
      <c r="AB532" s="185">
        <f t="shared" si="61"/>
        <v>236.99999999999994</v>
      </c>
      <c r="AC532" s="188">
        <f t="shared" si="66"/>
        <v>237</v>
      </c>
      <c r="AD532" s="186"/>
      <c r="AE532" s="153">
        <f t="shared" si="67"/>
        <v>236.99999999999994</v>
      </c>
      <c r="AF532" s="153">
        <f t="shared" si="64"/>
        <v>2.5</v>
      </c>
      <c r="AG532" s="130">
        <f t="shared" si="63"/>
        <v>0</v>
      </c>
      <c r="AH532" s="220">
        <f t="shared" si="65"/>
        <v>2.5</v>
      </c>
      <c r="AI532" s="220">
        <f t="shared" si="60"/>
        <v>0.3</v>
      </c>
    </row>
    <row r="533" spans="27:35" ht="15.75">
      <c r="AA533" s="187">
        <f t="shared" si="62"/>
        <v>237.99999</v>
      </c>
      <c r="AB533" s="185">
        <f t="shared" si="61"/>
        <v>237.99998999999994</v>
      </c>
      <c r="AC533" s="188">
        <f t="shared" si="66"/>
        <v>237</v>
      </c>
      <c r="AD533" s="186"/>
      <c r="AE533" s="153">
        <f t="shared" si="67"/>
        <v>236.99999999999994</v>
      </c>
      <c r="AF533" s="153">
        <f t="shared" si="64"/>
        <v>2.5</v>
      </c>
      <c r="AG533" s="130">
        <f t="shared" si="63"/>
        <v>0.3</v>
      </c>
      <c r="AH533" s="220">
        <f t="shared" si="65"/>
        <v>2.5</v>
      </c>
      <c r="AI533" s="220">
        <f t="shared" si="60"/>
        <v>0.3</v>
      </c>
    </row>
    <row r="534" spans="27:35" ht="15.75">
      <c r="AA534" s="187">
        <f t="shared" si="62"/>
        <v>238</v>
      </c>
      <c r="AB534" s="185">
        <f t="shared" si="61"/>
        <v>237.99999999999994</v>
      </c>
      <c r="AC534" s="188">
        <f t="shared" si="66"/>
        <v>238</v>
      </c>
      <c r="AD534" s="186"/>
      <c r="AE534" s="153">
        <f t="shared" si="67"/>
        <v>237.99999999999994</v>
      </c>
      <c r="AF534" s="153">
        <f t="shared" si="64"/>
        <v>2.5</v>
      </c>
      <c r="AG534" s="130">
        <f t="shared" si="63"/>
        <v>0.3</v>
      </c>
      <c r="AH534" s="220">
        <f t="shared" si="65"/>
        <v>2.5</v>
      </c>
      <c r="AI534" s="220">
        <f t="shared" si="60"/>
        <v>0.3</v>
      </c>
    </row>
    <row r="535" spans="27:35" ht="15.75">
      <c r="AA535" s="187">
        <f t="shared" si="62"/>
        <v>238.99999</v>
      </c>
      <c r="AB535" s="185">
        <f t="shared" si="61"/>
        <v>238.99998999999994</v>
      </c>
      <c r="AC535" s="188">
        <f t="shared" si="66"/>
        <v>238</v>
      </c>
      <c r="AD535" s="186"/>
      <c r="AE535" s="153">
        <f t="shared" si="67"/>
        <v>237.99999999999994</v>
      </c>
      <c r="AF535" s="153">
        <f t="shared" si="64"/>
        <v>2.5</v>
      </c>
      <c r="AG535" s="130">
        <f t="shared" si="63"/>
        <v>0</v>
      </c>
      <c r="AH535" s="220">
        <f t="shared" si="65"/>
        <v>2.5</v>
      </c>
      <c r="AI535" s="220">
        <f t="shared" si="60"/>
        <v>0.3</v>
      </c>
    </row>
    <row r="536" spans="27:35" ht="15.75">
      <c r="AA536" s="187">
        <f t="shared" si="62"/>
        <v>239</v>
      </c>
      <c r="AB536" s="185">
        <f t="shared" si="61"/>
        <v>238.99999999999994</v>
      </c>
      <c r="AC536" s="188">
        <f t="shared" si="66"/>
        <v>239</v>
      </c>
      <c r="AD536" s="186"/>
      <c r="AE536" s="153">
        <f t="shared" si="67"/>
        <v>238.99999999999994</v>
      </c>
      <c r="AF536" s="153">
        <f t="shared" si="64"/>
        <v>2.5</v>
      </c>
      <c r="AG536" s="130">
        <f t="shared" si="63"/>
        <v>0</v>
      </c>
      <c r="AH536" s="220">
        <f t="shared" si="65"/>
        <v>2.5</v>
      </c>
      <c r="AI536" s="220">
        <f t="shared" si="60"/>
        <v>0.3</v>
      </c>
    </row>
    <row r="537" spans="27:35" ht="15.75">
      <c r="AA537" s="187">
        <f t="shared" si="62"/>
        <v>239.99999</v>
      </c>
      <c r="AB537" s="185">
        <f t="shared" si="61"/>
        <v>239.99998999999994</v>
      </c>
      <c r="AC537" s="188">
        <f t="shared" si="66"/>
        <v>239</v>
      </c>
      <c r="AD537" s="186"/>
      <c r="AE537" s="153">
        <f t="shared" si="67"/>
        <v>238.99999999999994</v>
      </c>
      <c r="AF537" s="153">
        <f t="shared" si="64"/>
        <v>2.5</v>
      </c>
      <c r="AG537" s="130">
        <f t="shared" si="63"/>
        <v>0.3</v>
      </c>
      <c r="AH537" s="220">
        <f t="shared" si="65"/>
        <v>2.5</v>
      </c>
      <c r="AI537" s="220">
        <f t="shared" si="60"/>
        <v>0.3</v>
      </c>
    </row>
    <row r="538" spans="27:35" ht="15.75">
      <c r="AA538" s="187">
        <f t="shared" si="62"/>
        <v>240</v>
      </c>
      <c r="AB538" s="185">
        <f t="shared" si="61"/>
        <v>239.99999999999994</v>
      </c>
      <c r="AC538" s="188">
        <f t="shared" si="66"/>
        <v>240</v>
      </c>
      <c r="AD538" s="186"/>
      <c r="AE538" s="153">
        <f t="shared" si="67"/>
        <v>239.99999999999994</v>
      </c>
      <c r="AF538" s="153">
        <f t="shared" si="64"/>
        <v>2.5</v>
      </c>
      <c r="AG538" s="130">
        <f t="shared" si="63"/>
        <v>0.3</v>
      </c>
      <c r="AH538" s="220">
        <f t="shared" si="65"/>
        <v>2.5</v>
      </c>
      <c r="AI538" s="220">
        <f t="shared" si="60"/>
        <v>0.3</v>
      </c>
    </row>
    <row r="539" spans="27:35" ht="15.75">
      <c r="AA539" s="187">
        <f t="shared" si="62"/>
        <v>240.99999</v>
      </c>
      <c r="AB539" s="185">
        <f t="shared" si="61"/>
        <v>240.99998999999994</v>
      </c>
      <c r="AC539" s="188">
        <f t="shared" si="66"/>
        <v>240</v>
      </c>
      <c r="AD539" s="186"/>
      <c r="AE539" s="153">
        <f t="shared" si="67"/>
        <v>239.99999999999994</v>
      </c>
      <c r="AF539" s="153">
        <f t="shared" si="64"/>
        <v>2.5</v>
      </c>
      <c r="AG539" s="130">
        <f t="shared" si="63"/>
        <v>0</v>
      </c>
      <c r="AH539" s="220">
        <f t="shared" si="65"/>
        <v>2.5</v>
      </c>
      <c r="AI539" s="220">
        <f t="shared" si="60"/>
        <v>0.3</v>
      </c>
    </row>
    <row r="540" spans="27:35" ht="15.75">
      <c r="AA540" s="187">
        <f t="shared" si="62"/>
        <v>241</v>
      </c>
      <c r="AB540" s="185">
        <f t="shared" si="61"/>
        <v>240.99999999999994</v>
      </c>
      <c r="AC540" s="188">
        <f t="shared" si="66"/>
        <v>241</v>
      </c>
      <c r="AD540" s="186"/>
      <c r="AE540" s="153">
        <f t="shared" si="67"/>
        <v>240.99999999999994</v>
      </c>
      <c r="AF540" s="153">
        <f t="shared" si="64"/>
        <v>2.5</v>
      </c>
      <c r="AG540" s="130">
        <f t="shared" si="63"/>
        <v>0</v>
      </c>
      <c r="AH540" s="220">
        <f t="shared" si="65"/>
        <v>2.5</v>
      </c>
      <c r="AI540" s="220">
        <f t="shared" si="60"/>
        <v>0.3</v>
      </c>
    </row>
    <row r="541" spans="27:35" ht="15.75">
      <c r="AA541" s="187">
        <f t="shared" si="62"/>
        <v>241.99999</v>
      </c>
      <c r="AB541" s="185">
        <f t="shared" si="61"/>
        <v>241.99998999999994</v>
      </c>
      <c r="AC541" s="188">
        <f t="shared" si="66"/>
        <v>241</v>
      </c>
      <c r="AD541" s="186"/>
      <c r="AE541" s="153">
        <f t="shared" si="67"/>
        <v>240.99999999999994</v>
      </c>
      <c r="AF541" s="153">
        <f t="shared" si="64"/>
        <v>2.5</v>
      </c>
      <c r="AG541" s="130">
        <f t="shared" si="63"/>
        <v>0.3</v>
      </c>
      <c r="AH541" s="220">
        <f t="shared" si="65"/>
        <v>2.5</v>
      </c>
      <c r="AI541" s="220">
        <f t="shared" si="60"/>
        <v>0.3</v>
      </c>
    </row>
    <row r="542" spans="27:35" ht="15.75">
      <c r="AA542" s="187">
        <f t="shared" si="62"/>
        <v>242</v>
      </c>
      <c r="AB542" s="185">
        <f t="shared" si="61"/>
        <v>241.99999999999994</v>
      </c>
      <c r="AC542" s="188">
        <f t="shared" si="66"/>
        <v>242</v>
      </c>
      <c r="AD542" s="186"/>
      <c r="AE542" s="153">
        <f t="shared" si="67"/>
        <v>241.99999999999994</v>
      </c>
      <c r="AF542" s="153">
        <f t="shared" si="64"/>
        <v>2.5</v>
      </c>
      <c r="AG542" s="130">
        <f t="shared" si="63"/>
        <v>0.3</v>
      </c>
      <c r="AH542" s="220">
        <f t="shared" si="65"/>
        <v>2.5</v>
      </c>
      <c r="AI542" s="220">
        <f t="shared" si="60"/>
        <v>0.3</v>
      </c>
    </row>
    <row r="543" spans="27:35" ht="15.75">
      <c r="AA543" s="187">
        <f t="shared" si="62"/>
        <v>242.99999</v>
      </c>
      <c r="AB543" s="185">
        <f t="shared" si="61"/>
        <v>242.99998999999994</v>
      </c>
      <c r="AC543" s="188">
        <f t="shared" si="66"/>
        <v>242</v>
      </c>
      <c r="AD543" s="186"/>
      <c r="AE543" s="153">
        <f t="shared" si="67"/>
        <v>241.99999999999994</v>
      </c>
      <c r="AF543" s="153">
        <f t="shared" si="64"/>
        <v>2.5</v>
      </c>
      <c r="AG543" s="130">
        <f t="shared" si="63"/>
        <v>0</v>
      </c>
      <c r="AH543" s="220">
        <f t="shared" si="65"/>
        <v>2.5</v>
      </c>
      <c r="AI543" s="220">
        <f t="shared" si="60"/>
        <v>0.3</v>
      </c>
    </row>
    <row r="544" spans="27:35" ht="15.75">
      <c r="AA544" s="187">
        <f t="shared" si="62"/>
        <v>243</v>
      </c>
      <c r="AB544" s="185">
        <f t="shared" si="61"/>
        <v>242.99999999999994</v>
      </c>
      <c r="AC544" s="188">
        <f t="shared" si="66"/>
        <v>243</v>
      </c>
      <c r="AD544" s="186"/>
      <c r="AE544" s="153">
        <f t="shared" si="67"/>
        <v>242.99999999999994</v>
      </c>
      <c r="AF544" s="153">
        <f t="shared" si="64"/>
        <v>2.5</v>
      </c>
      <c r="AG544" s="130">
        <f t="shared" si="63"/>
        <v>0</v>
      </c>
      <c r="AH544" s="220">
        <f t="shared" si="65"/>
        <v>2.5</v>
      </c>
      <c r="AI544" s="220">
        <f t="shared" si="60"/>
        <v>0.3</v>
      </c>
    </row>
    <row r="545" spans="27:35" ht="15.75">
      <c r="AA545" s="187">
        <f t="shared" si="62"/>
        <v>243.99999</v>
      </c>
      <c r="AB545" s="185">
        <f t="shared" si="61"/>
        <v>243.99998999999994</v>
      </c>
      <c r="AC545" s="188">
        <f t="shared" si="66"/>
        <v>243</v>
      </c>
      <c r="AD545" s="186"/>
      <c r="AE545" s="153">
        <f t="shared" si="67"/>
        <v>242.99999999999994</v>
      </c>
      <c r="AF545" s="153">
        <f t="shared" si="64"/>
        <v>2.5</v>
      </c>
      <c r="AG545" s="130">
        <f t="shared" si="63"/>
        <v>0.3</v>
      </c>
      <c r="AH545" s="220">
        <f t="shared" si="65"/>
        <v>2.5</v>
      </c>
      <c r="AI545" s="220">
        <f t="shared" si="60"/>
        <v>0.3</v>
      </c>
    </row>
    <row r="546" spans="27:35" ht="15.75">
      <c r="AA546" s="187">
        <f t="shared" si="62"/>
        <v>244</v>
      </c>
      <c r="AB546" s="185">
        <f t="shared" si="61"/>
        <v>243.99999999999994</v>
      </c>
      <c r="AC546" s="188">
        <f t="shared" si="66"/>
        <v>244</v>
      </c>
      <c r="AD546" s="186"/>
      <c r="AE546" s="153">
        <f t="shared" si="67"/>
        <v>243.99999999999994</v>
      </c>
      <c r="AF546" s="153">
        <f t="shared" si="64"/>
        <v>2.5</v>
      </c>
      <c r="AG546" s="130">
        <f t="shared" si="63"/>
        <v>0.3</v>
      </c>
      <c r="AH546" s="220">
        <f t="shared" si="65"/>
        <v>2.5</v>
      </c>
      <c r="AI546" s="220">
        <f t="shared" si="60"/>
        <v>0.3</v>
      </c>
    </row>
    <row r="547" spans="27:35" ht="15.75">
      <c r="AA547" s="187">
        <f t="shared" si="62"/>
        <v>244.99999</v>
      </c>
      <c r="AB547" s="185">
        <f t="shared" si="61"/>
        <v>244.99998999999994</v>
      </c>
      <c r="AC547" s="188">
        <f t="shared" si="66"/>
        <v>244</v>
      </c>
      <c r="AD547" s="186"/>
      <c r="AE547" s="153">
        <f t="shared" si="67"/>
        <v>243.99999999999994</v>
      </c>
      <c r="AF547" s="153">
        <f t="shared" si="64"/>
        <v>2.5</v>
      </c>
      <c r="AG547" s="130">
        <f t="shared" si="63"/>
        <v>0</v>
      </c>
      <c r="AH547" s="220">
        <f t="shared" si="65"/>
        <v>2.5</v>
      </c>
      <c r="AI547" s="220">
        <f t="shared" si="60"/>
        <v>0.3</v>
      </c>
    </row>
    <row r="548" spans="27:35" ht="15.75">
      <c r="AA548" s="187">
        <f t="shared" si="62"/>
        <v>245</v>
      </c>
      <c r="AB548" s="185">
        <f t="shared" si="61"/>
        <v>244.99999999999994</v>
      </c>
      <c r="AC548" s="188">
        <f t="shared" si="66"/>
        <v>245</v>
      </c>
      <c r="AD548" s="186"/>
      <c r="AE548" s="153">
        <f t="shared" si="67"/>
        <v>244.99999999999994</v>
      </c>
      <c r="AF548" s="153">
        <f t="shared" si="64"/>
        <v>2.5</v>
      </c>
      <c r="AG548" s="130">
        <f t="shared" si="63"/>
        <v>0</v>
      </c>
      <c r="AH548" s="220">
        <f t="shared" si="65"/>
        <v>2.5</v>
      </c>
      <c r="AI548" s="220">
        <f t="shared" si="60"/>
        <v>0.3</v>
      </c>
    </row>
    <row r="549" spans="27:35" ht="15.75">
      <c r="AA549" s="187">
        <f t="shared" si="62"/>
        <v>245.99999</v>
      </c>
      <c r="AB549" s="185">
        <f t="shared" si="61"/>
        <v>245.99998999999994</v>
      </c>
      <c r="AC549" s="188">
        <f t="shared" si="66"/>
        <v>245</v>
      </c>
      <c r="AD549" s="186"/>
      <c r="AE549" s="153">
        <f t="shared" si="67"/>
        <v>244.99999999999994</v>
      </c>
      <c r="AF549" s="153">
        <f t="shared" si="64"/>
        <v>2.5</v>
      </c>
      <c r="AG549" s="130">
        <f t="shared" si="63"/>
        <v>0.3</v>
      </c>
      <c r="AH549" s="220">
        <f t="shared" si="65"/>
        <v>2.5</v>
      </c>
      <c r="AI549" s="220">
        <f t="shared" si="60"/>
        <v>0.3</v>
      </c>
    </row>
    <row r="550" spans="27:35" ht="15.75">
      <c r="AA550" s="187">
        <f t="shared" si="62"/>
        <v>246</v>
      </c>
      <c r="AB550" s="185">
        <f t="shared" si="61"/>
        <v>245.99999999999994</v>
      </c>
      <c r="AC550" s="188">
        <f t="shared" si="66"/>
        <v>246</v>
      </c>
      <c r="AD550" s="186"/>
      <c r="AE550" s="153">
        <f t="shared" si="67"/>
        <v>245.99999999999994</v>
      </c>
      <c r="AF550" s="153">
        <f t="shared" si="64"/>
        <v>2.5</v>
      </c>
      <c r="AG550" s="130">
        <f t="shared" si="63"/>
        <v>0.3</v>
      </c>
      <c r="AH550" s="220">
        <f t="shared" si="65"/>
        <v>2.5</v>
      </c>
      <c r="AI550" s="220">
        <f t="shared" si="60"/>
        <v>0.3</v>
      </c>
    </row>
    <row r="551" spans="27:35" ht="15.75">
      <c r="AA551" s="187">
        <f t="shared" si="62"/>
        <v>246.99999</v>
      </c>
      <c r="AB551" s="185">
        <f t="shared" si="61"/>
        <v>246.99998999999994</v>
      </c>
      <c r="AC551" s="188">
        <f t="shared" si="66"/>
        <v>246</v>
      </c>
      <c r="AD551" s="186"/>
      <c r="AE551" s="153">
        <f t="shared" si="67"/>
        <v>245.99999999999994</v>
      </c>
      <c r="AF551" s="153">
        <f t="shared" si="64"/>
        <v>2.5</v>
      </c>
      <c r="AG551" s="130">
        <f t="shared" si="63"/>
        <v>0</v>
      </c>
      <c r="AH551" s="220">
        <f t="shared" si="65"/>
        <v>2.5</v>
      </c>
      <c r="AI551" s="220">
        <f t="shared" si="60"/>
        <v>0.3</v>
      </c>
    </row>
    <row r="552" spans="27:35" ht="15.75">
      <c r="AA552" s="187">
        <f t="shared" si="62"/>
        <v>247</v>
      </c>
      <c r="AB552" s="185">
        <f t="shared" si="61"/>
        <v>246.99999999999994</v>
      </c>
      <c r="AC552" s="188">
        <f t="shared" si="66"/>
        <v>247</v>
      </c>
      <c r="AD552" s="186"/>
      <c r="AE552" s="153">
        <f t="shared" si="67"/>
        <v>246.99999999999994</v>
      </c>
      <c r="AF552" s="153">
        <f t="shared" si="64"/>
        <v>2.5</v>
      </c>
      <c r="AG552" s="130">
        <f t="shared" si="63"/>
        <v>0</v>
      </c>
      <c r="AH552" s="220">
        <f t="shared" si="65"/>
        <v>2.5</v>
      </c>
      <c r="AI552" s="220">
        <f t="shared" si="60"/>
        <v>0.3</v>
      </c>
    </row>
    <row r="553" spans="27:35" ht="15.75">
      <c r="AA553" s="187">
        <f t="shared" si="62"/>
        <v>247.99999</v>
      </c>
      <c r="AB553" s="185">
        <f t="shared" si="61"/>
        <v>247.99998999999994</v>
      </c>
      <c r="AC553" s="188">
        <f t="shared" si="66"/>
        <v>247</v>
      </c>
      <c r="AD553" s="186"/>
      <c r="AE553" s="153">
        <f t="shared" si="67"/>
        <v>246.99999999999994</v>
      </c>
      <c r="AF553" s="153">
        <f t="shared" si="64"/>
        <v>2.5</v>
      </c>
      <c r="AG553" s="130">
        <f t="shared" si="63"/>
        <v>0.3</v>
      </c>
      <c r="AH553" s="220">
        <f t="shared" si="65"/>
        <v>2.5</v>
      </c>
      <c r="AI553" s="220">
        <f t="shared" si="60"/>
        <v>0.3</v>
      </c>
    </row>
    <row r="554" spans="27:35" ht="15.75">
      <c r="AA554" s="187">
        <f t="shared" si="62"/>
        <v>248</v>
      </c>
      <c r="AB554" s="185">
        <f t="shared" si="61"/>
        <v>247.99999999999994</v>
      </c>
      <c r="AC554" s="188">
        <f t="shared" si="66"/>
        <v>248</v>
      </c>
      <c r="AD554" s="186"/>
      <c r="AE554" s="153">
        <f t="shared" si="67"/>
        <v>247.99999999999994</v>
      </c>
      <c r="AF554" s="153">
        <f t="shared" si="64"/>
        <v>2.5</v>
      </c>
      <c r="AG554" s="130">
        <f t="shared" si="63"/>
        <v>0.3</v>
      </c>
      <c r="AH554" s="220">
        <f t="shared" si="65"/>
        <v>2.5</v>
      </c>
      <c r="AI554" s="220">
        <f t="shared" si="60"/>
        <v>0.3</v>
      </c>
    </row>
    <row r="555" spans="27:35" ht="15.75">
      <c r="AA555" s="187">
        <f t="shared" si="62"/>
        <v>248.99999</v>
      </c>
      <c r="AB555" s="185">
        <f t="shared" si="61"/>
        <v>248.99998999999994</v>
      </c>
      <c r="AC555" s="188">
        <f t="shared" si="66"/>
        <v>248</v>
      </c>
      <c r="AD555" s="186"/>
      <c r="AE555" s="153">
        <f t="shared" si="67"/>
        <v>247.99999999999994</v>
      </c>
      <c r="AF555" s="153">
        <f t="shared" si="64"/>
        <v>2.5</v>
      </c>
      <c r="AG555" s="130">
        <f t="shared" si="63"/>
        <v>0</v>
      </c>
      <c r="AH555" s="220">
        <f t="shared" si="65"/>
        <v>2.5</v>
      </c>
      <c r="AI555" s="220">
        <f t="shared" si="60"/>
        <v>0.3</v>
      </c>
    </row>
    <row r="556" spans="27:35" ht="15.75">
      <c r="AA556" s="187">
        <f t="shared" si="62"/>
        <v>249</v>
      </c>
      <c r="AB556" s="185">
        <f t="shared" si="61"/>
        <v>248.99999999999994</v>
      </c>
      <c r="AC556" s="188">
        <f t="shared" si="66"/>
        <v>249</v>
      </c>
      <c r="AD556" s="186"/>
      <c r="AE556" s="153">
        <f t="shared" si="67"/>
        <v>248.99999999999994</v>
      </c>
      <c r="AF556" s="153">
        <f t="shared" si="64"/>
        <v>2.5</v>
      </c>
      <c r="AG556" s="130">
        <f t="shared" si="63"/>
        <v>0</v>
      </c>
      <c r="AH556" s="220">
        <f t="shared" si="65"/>
        <v>2.5</v>
      </c>
      <c r="AI556" s="220">
        <f t="shared" si="60"/>
        <v>0.3</v>
      </c>
    </row>
    <row r="557" spans="27:35" ht="15.75">
      <c r="AA557" s="187">
        <f t="shared" si="62"/>
        <v>249.99999</v>
      </c>
      <c r="AB557" s="185">
        <f t="shared" si="61"/>
        <v>249.99998999999994</v>
      </c>
      <c r="AC557" s="188">
        <f t="shared" si="66"/>
        <v>249</v>
      </c>
      <c r="AD557" s="186"/>
      <c r="AE557" s="153">
        <f t="shared" si="67"/>
        <v>248.99999999999994</v>
      </c>
      <c r="AF557" s="153">
        <f t="shared" si="64"/>
        <v>2.5</v>
      </c>
      <c r="AG557" s="130">
        <f t="shared" si="63"/>
        <v>0.3</v>
      </c>
      <c r="AH557" s="220">
        <f t="shared" si="65"/>
        <v>2.5</v>
      </c>
      <c r="AI557" s="220">
        <f t="shared" si="60"/>
        <v>0.3</v>
      </c>
    </row>
    <row r="558" spans="27:35" ht="15.75">
      <c r="AA558" s="187">
        <f t="shared" si="62"/>
        <v>250</v>
      </c>
      <c r="AB558" s="185">
        <f t="shared" si="61"/>
        <v>249.99999999999994</v>
      </c>
      <c r="AC558" s="188">
        <f t="shared" si="66"/>
        <v>250</v>
      </c>
      <c r="AD558" s="186"/>
      <c r="AE558" s="153">
        <f t="shared" si="67"/>
        <v>249.99999999999994</v>
      </c>
      <c r="AF558" s="153">
        <f t="shared" si="64"/>
        <v>2.5</v>
      </c>
      <c r="AG558" s="130">
        <f t="shared" si="63"/>
        <v>0.3</v>
      </c>
      <c r="AH558" s="220">
        <f t="shared" si="65"/>
        <v>2.5</v>
      </c>
      <c r="AI558" s="220">
        <f t="shared" si="60"/>
        <v>0.3</v>
      </c>
    </row>
    <row r="559" spans="27:35" ht="15.75">
      <c r="AA559" s="187">
        <f t="shared" si="62"/>
        <v>250.99999</v>
      </c>
      <c r="AB559" s="185">
        <f t="shared" si="61"/>
        <v>250.99998999999994</v>
      </c>
      <c r="AC559" s="188">
        <f t="shared" si="66"/>
        <v>250</v>
      </c>
      <c r="AD559" s="186"/>
      <c r="AE559" s="153">
        <f t="shared" si="67"/>
        <v>249.99999999999994</v>
      </c>
      <c r="AF559" s="153">
        <f t="shared" si="64"/>
        <v>2.5</v>
      </c>
      <c r="AG559" s="130">
        <f t="shared" si="63"/>
        <v>0</v>
      </c>
      <c r="AH559" s="220">
        <f t="shared" si="65"/>
        <v>2.5</v>
      </c>
      <c r="AI559" s="220">
        <f t="shared" si="60"/>
        <v>0.3</v>
      </c>
    </row>
    <row r="560" spans="27:35" ht="15.75">
      <c r="AA560" s="187">
        <f t="shared" si="62"/>
        <v>251</v>
      </c>
      <c r="AB560" s="185">
        <f t="shared" si="61"/>
        <v>250.99999999999994</v>
      </c>
      <c r="AC560" s="188">
        <f t="shared" si="66"/>
        <v>251</v>
      </c>
      <c r="AD560" s="186"/>
      <c r="AE560" s="153">
        <f t="shared" si="67"/>
        <v>250.99999999999994</v>
      </c>
      <c r="AF560" s="153">
        <f t="shared" si="64"/>
        <v>2.5</v>
      </c>
      <c r="AG560" s="130">
        <f t="shared" si="63"/>
        <v>0</v>
      </c>
      <c r="AH560" s="220">
        <f t="shared" si="65"/>
        <v>2.5</v>
      </c>
      <c r="AI560" s="220">
        <f t="shared" si="60"/>
        <v>0.3</v>
      </c>
    </row>
    <row r="561" spans="27:35" ht="15.75">
      <c r="AA561" s="187">
        <f t="shared" si="62"/>
        <v>251.99999</v>
      </c>
      <c r="AB561" s="185">
        <f t="shared" si="61"/>
        <v>251.99998999999994</v>
      </c>
      <c r="AC561" s="188">
        <f t="shared" si="66"/>
        <v>251</v>
      </c>
      <c r="AD561" s="186"/>
      <c r="AE561" s="153">
        <f t="shared" si="67"/>
        <v>250.99999999999994</v>
      </c>
      <c r="AF561" s="153">
        <f t="shared" si="64"/>
        <v>2.5</v>
      </c>
      <c r="AG561" s="130">
        <f t="shared" si="63"/>
        <v>0.3</v>
      </c>
      <c r="AH561" s="220">
        <f t="shared" si="65"/>
        <v>2.5</v>
      </c>
      <c r="AI561" s="220">
        <f t="shared" si="60"/>
        <v>0.3</v>
      </c>
    </row>
    <row r="562" spans="27:35" ht="15.75">
      <c r="AA562" s="187">
        <f t="shared" si="62"/>
        <v>252</v>
      </c>
      <c r="AB562" s="185">
        <f t="shared" si="61"/>
        <v>251.99999999999994</v>
      </c>
      <c r="AC562" s="188">
        <f t="shared" si="66"/>
        <v>252</v>
      </c>
      <c r="AD562" s="186"/>
      <c r="AE562" s="153">
        <f t="shared" si="67"/>
        <v>251.99999999999994</v>
      </c>
      <c r="AF562" s="153">
        <f t="shared" si="64"/>
        <v>2.5</v>
      </c>
      <c r="AG562" s="130">
        <f t="shared" si="63"/>
        <v>0.3</v>
      </c>
      <c r="AH562" s="220">
        <f t="shared" si="65"/>
        <v>2.5</v>
      </c>
      <c r="AI562" s="220">
        <f t="shared" si="60"/>
        <v>0.3</v>
      </c>
    </row>
    <row r="563" spans="27:35" ht="15.75">
      <c r="AA563" s="187">
        <f t="shared" si="62"/>
        <v>252.99999</v>
      </c>
      <c r="AB563" s="185">
        <f t="shared" si="61"/>
        <v>252.99998999999994</v>
      </c>
      <c r="AC563" s="188">
        <f t="shared" si="66"/>
        <v>252</v>
      </c>
      <c r="AD563" s="186"/>
      <c r="AE563" s="153">
        <f t="shared" si="67"/>
        <v>251.99999999999994</v>
      </c>
      <c r="AF563" s="153">
        <f t="shared" si="64"/>
        <v>2.5</v>
      </c>
      <c r="AG563" s="130">
        <f t="shared" si="63"/>
        <v>0</v>
      </c>
      <c r="AH563" s="220">
        <f t="shared" si="65"/>
        <v>2.5</v>
      </c>
      <c r="AI563" s="220">
        <f t="shared" si="60"/>
        <v>0.3</v>
      </c>
    </row>
    <row r="564" spans="27:35" ht="15.75">
      <c r="AA564" s="187">
        <f t="shared" si="62"/>
        <v>253</v>
      </c>
      <c r="AB564" s="185">
        <f t="shared" si="61"/>
        <v>252.99999999999994</v>
      </c>
      <c r="AC564" s="188">
        <f t="shared" si="66"/>
        <v>253</v>
      </c>
      <c r="AD564" s="186"/>
      <c r="AE564" s="153">
        <f t="shared" si="67"/>
        <v>252.99999999999994</v>
      </c>
      <c r="AF564" s="153">
        <f t="shared" si="64"/>
        <v>2.5</v>
      </c>
      <c r="AG564" s="130">
        <f t="shared" si="63"/>
        <v>0</v>
      </c>
      <c r="AH564" s="220">
        <f t="shared" si="65"/>
        <v>2.5</v>
      </c>
      <c r="AI564" s="220">
        <f t="shared" si="60"/>
        <v>0.3</v>
      </c>
    </row>
    <row r="565" spans="27:35" ht="15.75">
      <c r="AA565" s="187">
        <f t="shared" si="62"/>
        <v>253.99999</v>
      </c>
      <c r="AB565" s="185">
        <f t="shared" si="61"/>
        <v>253.99998999999994</v>
      </c>
      <c r="AC565" s="188">
        <f t="shared" si="66"/>
        <v>253</v>
      </c>
      <c r="AD565" s="186"/>
      <c r="AE565" s="153">
        <f t="shared" si="67"/>
        <v>252.99999999999994</v>
      </c>
      <c r="AF565" s="153">
        <f t="shared" si="64"/>
        <v>2.5</v>
      </c>
      <c r="AG565" s="130">
        <f t="shared" si="63"/>
        <v>0.3</v>
      </c>
      <c r="AH565" s="220">
        <f t="shared" si="65"/>
        <v>2.5</v>
      </c>
      <c r="AI565" s="220">
        <f t="shared" si="60"/>
        <v>0.3</v>
      </c>
    </row>
    <row r="566" spans="27:35" ht="15.75">
      <c r="AA566" s="187">
        <f t="shared" si="62"/>
        <v>254</v>
      </c>
      <c r="AB566" s="185">
        <f t="shared" si="61"/>
        <v>253.99999999999994</v>
      </c>
      <c r="AC566" s="188">
        <f t="shared" si="66"/>
        <v>254</v>
      </c>
      <c r="AD566" s="186"/>
      <c r="AE566" s="153">
        <f t="shared" si="67"/>
        <v>253.99999999999994</v>
      </c>
      <c r="AF566" s="153">
        <f t="shared" si="64"/>
        <v>2.5</v>
      </c>
      <c r="AG566" s="130">
        <f t="shared" si="63"/>
        <v>0.3</v>
      </c>
      <c r="AH566" s="220">
        <f t="shared" si="65"/>
        <v>2.5</v>
      </c>
      <c r="AI566" s="220">
        <f t="shared" si="60"/>
        <v>0.3</v>
      </c>
    </row>
    <row r="567" spans="27:35" ht="15.75">
      <c r="AA567" s="187">
        <f t="shared" si="62"/>
        <v>254.99999</v>
      </c>
      <c r="AB567" s="185">
        <f t="shared" si="61"/>
        <v>254.99998999999994</v>
      </c>
      <c r="AC567" s="188">
        <f t="shared" si="66"/>
        <v>254</v>
      </c>
      <c r="AD567" s="186"/>
      <c r="AE567" s="153">
        <f t="shared" si="67"/>
        <v>253.99999999999994</v>
      </c>
      <c r="AF567" s="153">
        <f t="shared" si="64"/>
        <v>2.5</v>
      </c>
      <c r="AG567" s="130">
        <f t="shared" si="63"/>
        <v>0</v>
      </c>
      <c r="AH567" s="220">
        <f t="shared" si="65"/>
        <v>2.5</v>
      </c>
      <c r="AI567" s="220">
        <f t="shared" si="60"/>
        <v>0.3</v>
      </c>
    </row>
    <row r="568" spans="27:35" ht="15.75">
      <c r="AA568" s="187">
        <f t="shared" si="62"/>
        <v>255</v>
      </c>
      <c r="AB568" s="185">
        <f t="shared" si="61"/>
        <v>254.99999999999994</v>
      </c>
      <c r="AC568" s="188">
        <f t="shared" si="66"/>
        <v>255</v>
      </c>
      <c r="AD568" s="186"/>
      <c r="AE568" s="153">
        <f t="shared" si="67"/>
        <v>254.99999999999994</v>
      </c>
      <c r="AF568" s="153">
        <f t="shared" si="64"/>
        <v>2.5</v>
      </c>
      <c r="AG568" s="130">
        <f t="shared" si="63"/>
        <v>0</v>
      </c>
      <c r="AH568" s="220">
        <f t="shared" si="65"/>
        <v>2.5</v>
      </c>
      <c r="AI568" s="220">
        <f t="shared" si="60"/>
        <v>0.3</v>
      </c>
    </row>
    <row r="569" spans="27:35" ht="15.75">
      <c r="AA569" s="187">
        <f t="shared" si="62"/>
        <v>255.99999</v>
      </c>
      <c r="AB569" s="185">
        <f t="shared" si="61"/>
        <v>255.99998999999994</v>
      </c>
      <c r="AC569" s="188">
        <f t="shared" si="66"/>
        <v>255</v>
      </c>
      <c r="AD569" s="186"/>
      <c r="AE569" s="153">
        <f t="shared" si="67"/>
        <v>254.99999999999994</v>
      </c>
      <c r="AF569" s="153">
        <f t="shared" si="64"/>
        <v>2.5</v>
      </c>
      <c r="AG569" s="130">
        <f t="shared" si="63"/>
        <v>0.3</v>
      </c>
      <c r="AH569" s="220">
        <f t="shared" si="65"/>
        <v>2.5</v>
      </c>
      <c r="AI569" s="220">
        <f t="shared" si="60"/>
        <v>0.3</v>
      </c>
    </row>
    <row r="570" spans="27:35" ht="15.75">
      <c r="AA570" s="187">
        <f t="shared" si="62"/>
        <v>256</v>
      </c>
      <c r="AB570" s="185">
        <f t="shared" si="61"/>
        <v>255.99999999999994</v>
      </c>
      <c r="AC570" s="188">
        <f t="shared" si="66"/>
        <v>256</v>
      </c>
      <c r="AD570" s="186"/>
      <c r="AE570" s="153">
        <f t="shared" si="67"/>
        <v>255.99999999999994</v>
      </c>
      <c r="AF570" s="153">
        <f t="shared" si="64"/>
        <v>2.5</v>
      </c>
      <c r="AG570" s="130">
        <f t="shared" si="63"/>
        <v>0.3</v>
      </c>
      <c r="AH570" s="220">
        <f t="shared" si="65"/>
        <v>2.5</v>
      </c>
      <c r="AI570" s="220">
        <f t="shared" si="60"/>
        <v>0.3</v>
      </c>
    </row>
    <row r="571" spans="27:35" ht="15.75">
      <c r="AA571" s="187">
        <f t="shared" si="62"/>
        <v>256.99999</v>
      </c>
      <c r="AB571" s="185">
        <f t="shared" si="61"/>
        <v>256.99998999999997</v>
      </c>
      <c r="AC571" s="188">
        <f t="shared" si="66"/>
        <v>256</v>
      </c>
      <c r="AD571" s="186"/>
      <c r="AE571" s="153">
        <f t="shared" si="67"/>
        <v>255.99999999999994</v>
      </c>
      <c r="AF571" s="153">
        <f t="shared" si="64"/>
        <v>2.5</v>
      </c>
      <c r="AG571" s="130">
        <f t="shared" si="63"/>
        <v>0</v>
      </c>
      <c r="AH571" s="220">
        <f t="shared" si="65"/>
        <v>2.5</v>
      </c>
      <c r="AI571" s="220">
        <f aca="true" t="shared" si="68" ref="AI571:AI634">IF($J$5=0,$V$40,IF($U$1&lt;=AB571,$AC$55,AG571))</f>
        <v>0.3</v>
      </c>
    </row>
    <row r="572" spans="27:35" ht="15.75">
      <c r="AA572" s="187">
        <f t="shared" si="62"/>
        <v>257</v>
      </c>
      <c r="AB572" s="185">
        <f aca="true" t="shared" si="69" ref="AB572:AB635">AA572*AC$56</f>
        <v>256.99999999999994</v>
      </c>
      <c r="AC572" s="188">
        <f t="shared" si="66"/>
        <v>257</v>
      </c>
      <c r="AD572" s="186"/>
      <c r="AE572" s="153">
        <f t="shared" si="67"/>
        <v>256.99999999999994</v>
      </c>
      <c r="AF572" s="153">
        <f t="shared" si="64"/>
        <v>2.5</v>
      </c>
      <c r="AG572" s="130">
        <f t="shared" si="63"/>
        <v>0</v>
      </c>
      <c r="AH572" s="220">
        <f t="shared" si="65"/>
        <v>2.5</v>
      </c>
      <c r="AI572" s="220">
        <f t="shared" si="68"/>
        <v>0.3</v>
      </c>
    </row>
    <row r="573" spans="27:35" ht="15.75">
      <c r="AA573" s="187">
        <f aca="true" t="shared" si="70" ref="AA573:AA636">AA571+1</f>
        <v>257.99999</v>
      </c>
      <c r="AB573" s="185">
        <f t="shared" si="69"/>
        <v>257.99998999999997</v>
      </c>
      <c r="AC573" s="188">
        <f t="shared" si="66"/>
        <v>257</v>
      </c>
      <c r="AD573" s="186"/>
      <c r="AE573" s="153">
        <f t="shared" si="67"/>
        <v>256.99999999999994</v>
      </c>
      <c r="AF573" s="153">
        <f t="shared" si="64"/>
        <v>2.5</v>
      </c>
      <c r="AG573" s="130">
        <f t="shared" si="63"/>
        <v>0.3</v>
      </c>
      <c r="AH573" s="220">
        <f t="shared" si="65"/>
        <v>2.5</v>
      </c>
      <c r="AI573" s="220">
        <f t="shared" si="68"/>
        <v>0.3</v>
      </c>
    </row>
    <row r="574" spans="27:35" ht="15.75">
      <c r="AA574" s="187">
        <f t="shared" si="70"/>
        <v>258</v>
      </c>
      <c r="AB574" s="185">
        <f t="shared" si="69"/>
        <v>257.99999999999994</v>
      </c>
      <c r="AC574" s="188">
        <f t="shared" si="66"/>
        <v>258</v>
      </c>
      <c r="AD574" s="186"/>
      <c r="AE574" s="153">
        <f t="shared" si="67"/>
        <v>257.99999999999994</v>
      </c>
      <c r="AF574" s="153">
        <f t="shared" si="64"/>
        <v>2.5</v>
      </c>
      <c r="AG574" s="130">
        <f t="shared" si="63"/>
        <v>0.3</v>
      </c>
      <c r="AH574" s="220">
        <f t="shared" si="65"/>
        <v>2.5</v>
      </c>
      <c r="AI574" s="220">
        <f t="shared" si="68"/>
        <v>0.3</v>
      </c>
    </row>
    <row r="575" spans="27:35" ht="15.75">
      <c r="AA575" s="187">
        <f t="shared" si="70"/>
        <v>258.99999</v>
      </c>
      <c r="AB575" s="185">
        <f t="shared" si="69"/>
        <v>258.99998999999997</v>
      </c>
      <c r="AC575" s="188">
        <f t="shared" si="66"/>
        <v>258</v>
      </c>
      <c r="AD575" s="186"/>
      <c r="AE575" s="153">
        <f t="shared" si="67"/>
        <v>257.99999999999994</v>
      </c>
      <c r="AF575" s="153">
        <f t="shared" si="64"/>
        <v>2.5</v>
      </c>
      <c r="AG575" s="130">
        <f aca="true" t="shared" si="71" ref="AG575:AG638">AG571</f>
        <v>0</v>
      </c>
      <c r="AH575" s="220">
        <f t="shared" si="65"/>
        <v>2.5</v>
      </c>
      <c r="AI575" s="220">
        <f t="shared" si="68"/>
        <v>0.3</v>
      </c>
    </row>
    <row r="576" spans="27:35" ht="15.75">
      <c r="AA576" s="187">
        <f t="shared" si="70"/>
        <v>259</v>
      </c>
      <c r="AB576" s="185">
        <f t="shared" si="69"/>
        <v>258.99999999999994</v>
      </c>
      <c r="AC576" s="188">
        <f t="shared" si="66"/>
        <v>259</v>
      </c>
      <c r="AD576" s="186"/>
      <c r="AE576" s="153">
        <f t="shared" si="67"/>
        <v>258.99999999999994</v>
      </c>
      <c r="AF576" s="153">
        <f t="shared" si="64"/>
        <v>2.5</v>
      </c>
      <c r="AG576" s="130">
        <f t="shared" si="71"/>
        <v>0</v>
      </c>
      <c r="AH576" s="220">
        <f t="shared" si="65"/>
        <v>2.5</v>
      </c>
      <c r="AI576" s="220">
        <f t="shared" si="68"/>
        <v>0.3</v>
      </c>
    </row>
    <row r="577" spans="27:35" ht="15.75">
      <c r="AA577" s="187">
        <f t="shared" si="70"/>
        <v>259.99999</v>
      </c>
      <c r="AB577" s="185">
        <f t="shared" si="69"/>
        <v>259.99998999999997</v>
      </c>
      <c r="AC577" s="188">
        <f t="shared" si="66"/>
        <v>259</v>
      </c>
      <c r="AD577" s="186"/>
      <c r="AE577" s="153">
        <f t="shared" si="67"/>
        <v>258.99999999999994</v>
      </c>
      <c r="AF577" s="153">
        <f t="shared" si="64"/>
        <v>2.5</v>
      </c>
      <c r="AG577" s="130">
        <f t="shared" si="71"/>
        <v>0.3</v>
      </c>
      <c r="AH577" s="220">
        <f t="shared" si="65"/>
        <v>2.5</v>
      </c>
      <c r="AI577" s="220">
        <f t="shared" si="68"/>
        <v>0.3</v>
      </c>
    </row>
    <row r="578" spans="27:35" ht="15.75">
      <c r="AA578" s="187">
        <f t="shared" si="70"/>
        <v>260</v>
      </c>
      <c r="AB578" s="185">
        <f t="shared" si="69"/>
        <v>259.99999999999994</v>
      </c>
      <c r="AC578" s="188">
        <f t="shared" si="66"/>
        <v>260</v>
      </c>
      <c r="AD578" s="186"/>
      <c r="AE578" s="153">
        <f t="shared" si="67"/>
        <v>259.99999999999994</v>
      </c>
      <c r="AF578" s="153">
        <f t="shared" si="64"/>
        <v>2.5</v>
      </c>
      <c r="AG578" s="130">
        <f t="shared" si="71"/>
        <v>0.3</v>
      </c>
      <c r="AH578" s="220">
        <f t="shared" si="65"/>
        <v>2.5</v>
      </c>
      <c r="AI578" s="220">
        <f t="shared" si="68"/>
        <v>0.3</v>
      </c>
    </row>
    <row r="579" spans="27:35" ht="15.75">
      <c r="AA579" s="187">
        <f t="shared" si="70"/>
        <v>260.99999</v>
      </c>
      <c r="AB579" s="185">
        <f t="shared" si="69"/>
        <v>260.99998999999997</v>
      </c>
      <c r="AC579" s="188">
        <f t="shared" si="66"/>
        <v>260</v>
      </c>
      <c r="AD579" s="186"/>
      <c r="AE579" s="153">
        <f t="shared" si="67"/>
        <v>259.99999999999994</v>
      </c>
      <c r="AF579" s="153">
        <f aca="true" t="shared" si="72" ref="AF579:AF642">$AB$43+$AB$42/2+$AB$34*AB579</f>
        <v>2.5</v>
      </c>
      <c r="AG579" s="130">
        <f t="shared" si="71"/>
        <v>0</v>
      </c>
      <c r="AH579" s="220">
        <f aca="true" t="shared" si="73" ref="AH579:AH642">IF($J$5=0,$AB$43+$AB$42/2,IF($U$1&lt;=AB579,$AB$55,AF579))</f>
        <v>2.5</v>
      </c>
      <c r="AI579" s="220">
        <f t="shared" si="68"/>
        <v>0.3</v>
      </c>
    </row>
    <row r="580" spans="27:35" ht="15.75">
      <c r="AA580" s="187">
        <f t="shared" si="70"/>
        <v>261</v>
      </c>
      <c r="AB580" s="185">
        <f t="shared" si="69"/>
        <v>260.99999999999994</v>
      </c>
      <c r="AC580" s="188">
        <f t="shared" si="66"/>
        <v>261</v>
      </c>
      <c r="AD580" s="186"/>
      <c r="AE580" s="153">
        <f t="shared" si="67"/>
        <v>260.99999999999994</v>
      </c>
      <c r="AF580" s="153">
        <f t="shared" si="72"/>
        <v>2.5</v>
      </c>
      <c r="AG580" s="130">
        <f t="shared" si="71"/>
        <v>0</v>
      </c>
      <c r="AH580" s="220">
        <f t="shared" si="73"/>
        <v>2.5</v>
      </c>
      <c r="AI580" s="220">
        <f t="shared" si="68"/>
        <v>0.3</v>
      </c>
    </row>
    <row r="581" spans="27:35" ht="15.75">
      <c r="AA581" s="187">
        <f t="shared" si="70"/>
        <v>261.99999</v>
      </c>
      <c r="AB581" s="185">
        <f t="shared" si="69"/>
        <v>261.99998999999997</v>
      </c>
      <c r="AC581" s="188">
        <f t="shared" si="66"/>
        <v>261</v>
      </c>
      <c r="AD581" s="186"/>
      <c r="AE581" s="153">
        <f t="shared" si="67"/>
        <v>260.99999999999994</v>
      </c>
      <c r="AF581" s="153">
        <f t="shared" si="72"/>
        <v>2.5</v>
      </c>
      <c r="AG581" s="130">
        <f t="shared" si="71"/>
        <v>0.3</v>
      </c>
      <c r="AH581" s="220">
        <f t="shared" si="73"/>
        <v>2.5</v>
      </c>
      <c r="AI581" s="220">
        <f t="shared" si="68"/>
        <v>0.3</v>
      </c>
    </row>
    <row r="582" spans="27:35" ht="15.75">
      <c r="AA582" s="187">
        <f t="shared" si="70"/>
        <v>262</v>
      </c>
      <c r="AB582" s="185">
        <f t="shared" si="69"/>
        <v>261.99999999999994</v>
      </c>
      <c r="AC582" s="188">
        <f t="shared" si="66"/>
        <v>262</v>
      </c>
      <c r="AD582" s="186"/>
      <c r="AE582" s="153">
        <f t="shared" si="67"/>
        <v>261.99999999999994</v>
      </c>
      <c r="AF582" s="153">
        <f t="shared" si="72"/>
        <v>2.5</v>
      </c>
      <c r="AG582" s="130">
        <f t="shared" si="71"/>
        <v>0.3</v>
      </c>
      <c r="AH582" s="220">
        <f t="shared" si="73"/>
        <v>2.5</v>
      </c>
      <c r="AI582" s="220">
        <f t="shared" si="68"/>
        <v>0.3</v>
      </c>
    </row>
    <row r="583" spans="27:35" ht="15.75">
      <c r="AA583" s="187">
        <f t="shared" si="70"/>
        <v>262.99999</v>
      </c>
      <c r="AB583" s="185">
        <f t="shared" si="69"/>
        <v>262.99998999999997</v>
      </c>
      <c r="AC583" s="188">
        <f t="shared" si="66"/>
        <v>262</v>
      </c>
      <c r="AD583" s="186"/>
      <c r="AE583" s="153">
        <f t="shared" si="67"/>
        <v>261.99999999999994</v>
      </c>
      <c r="AF583" s="153">
        <f t="shared" si="72"/>
        <v>2.5</v>
      </c>
      <c r="AG583" s="130">
        <f t="shared" si="71"/>
        <v>0</v>
      </c>
      <c r="AH583" s="220">
        <f t="shared" si="73"/>
        <v>2.5</v>
      </c>
      <c r="AI583" s="220">
        <f t="shared" si="68"/>
        <v>0.3</v>
      </c>
    </row>
    <row r="584" spans="27:35" ht="15.75">
      <c r="AA584" s="187">
        <f t="shared" si="70"/>
        <v>263</v>
      </c>
      <c r="AB584" s="185">
        <f t="shared" si="69"/>
        <v>262.99999999999994</v>
      </c>
      <c r="AC584" s="188">
        <f t="shared" si="66"/>
        <v>263</v>
      </c>
      <c r="AD584" s="186"/>
      <c r="AE584" s="153">
        <f t="shared" si="67"/>
        <v>262.99999999999994</v>
      </c>
      <c r="AF584" s="153">
        <f t="shared" si="72"/>
        <v>2.5</v>
      </c>
      <c r="AG584" s="130">
        <f t="shared" si="71"/>
        <v>0</v>
      </c>
      <c r="AH584" s="220">
        <f t="shared" si="73"/>
        <v>2.5</v>
      </c>
      <c r="AI584" s="220">
        <f t="shared" si="68"/>
        <v>0.3</v>
      </c>
    </row>
    <row r="585" spans="27:35" ht="15.75">
      <c r="AA585" s="187">
        <f t="shared" si="70"/>
        <v>263.99999</v>
      </c>
      <c r="AB585" s="185">
        <f t="shared" si="69"/>
        <v>263.99998999999997</v>
      </c>
      <c r="AC585" s="188">
        <f t="shared" si="66"/>
        <v>263</v>
      </c>
      <c r="AD585" s="186"/>
      <c r="AE585" s="153">
        <f t="shared" si="67"/>
        <v>262.99999999999994</v>
      </c>
      <c r="AF585" s="153">
        <f t="shared" si="72"/>
        <v>2.5</v>
      </c>
      <c r="AG585" s="130">
        <f t="shared" si="71"/>
        <v>0.3</v>
      </c>
      <c r="AH585" s="220">
        <f t="shared" si="73"/>
        <v>2.5</v>
      </c>
      <c r="AI585" s="220">
        <f t="shared" si="68"/>
        <v>0.3</v>
      </c>
    </row>
    <row r="586" spans="27:35" ht="15.75">
      <c r="AA586" s="187">
        <f t="shared" si="70"/>
        <v>264</v>
      </c>
      <c r="AB586" s="185">
        <f t="shared" si="69"/>
        <v>263.99999999999994</v>
      </c>
      <c r="AC586" s="188">
        <f t="shared" si="66"/>
        <v>264</v>
      </c>
      <c r="AD586" s="186"/>
      <c r="AE586" s="153">
        <f t="shared" si="67"/>
        <v>263.99999999999994</v>
      </c>
      <c r="AF586" s="153">
        <f t="shared" si="72"/>
        <v>2.5</v>
      </c>
      <c r="AG586" s="130">
        <f t="shared" si="71"/>
        <v>0.3</v>
      </c>
      <c r="AH586" s="220">
        <f t="shared" si="73"/>
        <v>2.5</v>
      </c>
      <c r="AI586" s="220">
        <f t="shared" si="68"/>
        <v>0.3</v>
      </c>
    </row>
    <row r="587" spans="27:35" ht="15.75">
      <c r="AA587" s="187">
        <f t="shared" si="70"/>
        <v>264.99999</v>
      </c>
      <c r="AB587" s="185">
        <f t="shared" si="69"/>
        <v>264.99998999999997</v>
      </c>
      <c r="AC587" s="188">
        <f t="shared" si="66"/>
        <v>264</v>
      </c>
      <c r="AD587" s="186"/>
      <c r="AE587" s="153">
        <f t="shared" si="67"/>
        <v>263.99999999999994</v>
      </c>
      <c r="AF587" s="153">
        <f t="shared" si="72"/>
        <v>2.5</v>
      </c>
      <c r="AG587" s="130">
        <f t="shared" si="71"/>
        <v>0</v>
      </c>
      <c r="AH587" s="220">
        <f t="shared" si="73"/>
        <v>2.5</v>
      </c>
      <c r="AI587" s="220">
        <f t="shared" si="68"/>
        <v>0.3</v>
      </c>
    </row>
    <row r="588" spans="27:35" ht="15.75">
      <c r="AA588" s="187">
        <f t="shared" si="70"/>
        <v>265</v>
      </c>
      <c r="AB588" s="185">
        <f t="shared" si="69"/>
        <v>264.99999999999994</v>
      </c>
      <c r="AC588" s="188">
        <f t="shared" si="66"/>
        <v>265</v>
      </c>
      <c r="AD588" s="186"/>
      <c r="AE588" s="153">
        <f t="shared" si="67"/>
        <v>264.99999999999994</v>
      </c>
      <c r="AF588" s="153">
        <f t="shared" si="72"/>
        <v>2.5</v>
      </c>
      <c r="AG588" s="130">
        <f t="shared" si="71"/>
        <v>0</v>
      </c>
      <c r="AH588" s="220">
        <f t="shared" si="73"/>
        <v>2.5</v>
      </c>
      <c r="AI588" s="220">
        <f t="shared" si="68"/>
        <v>0.3</v>
      </c>
    </row>
    <row r="589" spans="27:35" ht="15.75">
      <c r="AA589" s="187">
        <f t="shared" si="70"/>
        <v>265.99999</v>
      </c>
      <c r="AB589" s="185">
        <f t="shared" si="69"/>
        <v>265.99998999999997</v>
      </c>
      <c r="AC589" s="188">
        <f t="shared" si="66"/>
        <v>265</v>
      </c>
      <c r="AD589" s="186"/>
      <c r="AE589" s="153">
        <f t="shared" si="67"/>
        <v>264.99999999999994</v>
      </c>
      <c r="AF589" s="153">
        <f t="shared" si="72"/>
        <v>2.5</v>
      </c>
      <c r="AG589" s="130">
        <f t="shared" si="71"/>
        <v>0.3</v>
      </c>
      <c r="AH589" s="220">
        <f t="shared" si="73"/>
        <v>2.5</v>
      </c>
      <c r="AI589" s="220">
        <f t="shared" si="68"/>
        <v>0.3</v>
      </c>
    </row>
    <row r="590" spans="27:35" ht="15.75">
      <c r="AA590" s="187">
        <f t="shared" si="70"/>
        <v>266</v>
      </c>
      <c r="AB590" s="185">
        <f t="shared" si="69"/>
        <v>265.99999999999994</v>
      </c>
      <c r="AC590" s="188">
        <f t="shared" si="66"/>
        <v>266</v>
      </c>
      <c r="AD590" s="186"/>
      <c r="AE590" s="153">
        <f t="shared" si="67"/>
        <v>265.99999999999994</v>
      </c>
      <c r="AF590" s="153">
        <f t="shared" si="72"/>
        <v>2.5</v>
      </c>
      <c r="AG590" s="130">
        <f t="shared" si="71"/>
        <v>0.3</v>
      </c>
      <c r="AH590" s="220">
        <f t="shared" si="73"/>
        <v>2.5</v>
      </c>
      <c r="AI590" s="220">
        <f t="shared" si="68"/>
        <v>0.3</v>
      </c>
    </row>
    <row r="591" spans="27:35" ht="15.75">
      <c r="AA591" s="187">
        <f t="shared" si="70"/>
        <v>266.99999</v>
      </c>
      <c r="AB591" s="185">
        <f t="shared" si="69"/>
        <v>266.99998999999997</v>
      </c>
      <c r="AC591" s="188">
        <f aca="true" t="shared" si="74" ref="AC591:AC654">TRUNC(AA591)</f>
        <v>266</v>
      </c>
      <c r="AD591" s="186"/>
      <c r="AE591" s="153">
        <f aca="true" t="shared" si="75" ref="AE591:AE654">AC591*$AB$31</f>
        <v>265.99999999999994</v>
      </c>
      <c r="AF591" s="153">
        <f t="shared" si="72"/>
        <v>2.5</v>
      </c>
      <c r="AG591" s="130">
        <f t="shared" si="71"/>
        <v>0</v>
      </c>
      <c r="AH591" s="220">
        <f t="shared" si="73"/>
        <v>2.5</v>
      </c>
      <c r="AI591" s="220">
        <f t="shared" si="68"/>
        <v>0.3</v>
      </c>
    </row>
    <row r="592" spans="27:35" ht="15.75">
      <c r="AA592" s="187">
        <f t="shared" si="70"/>
        <v>267</v>
      </c>
      <c r="AB592" s="185">
        <f t="shared" si="69"/>
        <v>266.99999999999994</v>
      </c>
      <c r="AC592" s="188">
        <f t="shared" si="74"/>
        <v>267</v>
      </c>
      <c r="AD592" s="186"/>
      <c r="AE592" s="153">
        <f t="shared" si="75"/>
        <v>266.99999999999994</v>
      </c>
      <c r="AF592" s="153">
        <f t="shared" si="72"/>
        <v>2.5</v>
      </c>
      <c r="AG592" s="130">
        <f t="shared" si="71"/>
        <v>0</v>
      </c>
      <c r="AH592" s="220">
        <f t="shared" si="73"/>
        <v>2.5</v>
      </c>
      <c r="AI592" s="220">
        <f t="shared" si="68"/>
        <v>0.3</v>
      </c>
    </row>
    <row r="593" spans="27:35" ht="15.75">
      <c r="AA593" s="187">
        <f t="shared" si="70"/>
        <v>267.99999</v>
      </c>
      <c r="AB593" s="185">
        <f t="shared" si="69"/>
        <v>267.99998999999997</v>
      </c>
      <c r="AC593" s="188">
        <f t="shared" si="74"/>
        <v>267</v>
      </c>
      <c r="AD593" s="186"/>
      <c r="AE593" s="153">
        <f t="shared" si="75"/>
        <v>266.99999999999994</v>
      </c>
      <c r="AF593" s="153">
        <f t="shared" si="72"/>
        <v>2.5</v>
      </c>
      <c r="AG593" s="130">
        <f t="shared" si="71"/>
        <v>0.3</v>
      </c>
      <c r="AH593" s="220">
        <f t="shared" si="73"/>
        <v>2.5</v>
      </c>
      <c r="AI593" s="220">
        <f t="shared" si="68"/>
        <v>0.3</v>
      </c>
    </row>
    <row r="594" spans="27:35" ht="15.75">
      <c r="AA594" s="187">
        <f t="shared" si="70"/>
        <v>268</v>
      </c>
      <c r="AB594" s="185">
        <f t="shared" si="69"/>
        <v>267.99999999999994</v>
      </c>
      <c r="AC594" s="188">
        <f t="shared" si="74"/>
        <v>268</v>
      </c>
      <c r="AD594" s="186"/>
      <c r="AE594" s="153">
        <f t="shared" si="75"/>
        <v>267.99999999999994</v>
      </c>
      <c r="AF594" s="153">
        <f t="shared" si="72"/>
        <v>2.5</v>
      </c>
      <c r="AG594" s="130">
        <f t="shared" si="71"/>
        <v>0.3</v>
      </c>
      <c r="AH594" s="220">
        <f t="shared" si="73"/>
        <v>2.5</v>
      </c>
      <c r="AI594" s="220">
        <f t="shared" si="68"/>
        <v>0.3</v>
      </c>
    </row>
    <row r="595" spans="27:35" ht="15.75">
      <c r="AA595" s="187">
        <f t="shared" si="70"/>
        <v>268.99999</v>
      </c>
      <c r="AB595" s="185">
        <f t="shared" si="69"/>
        <v>268.99998999999997</v>
      </c>
      <c r="AC595" s="188">
        <f t="shared" si="74"/>
        <v>268</v>
      </c>
      <c r="AD595" s="186"/>
      <c r="AE595" s="153">
        <f t="shared" si="75"/>
        <v>267.99999999999994</v>
      </c>
      <c r="AF595" s="153">
        <f t="shared" si="72"/>
        <v>2.5</v>
      </c>
      <c r="AG595" s="130">
        <f t="shared" si="71"/>
        <v>0</v>
      </c>
      <c r="AH595" s="220">
        <f t="shared" si="73"/>
        <v>2.5</v>
      </c>
      <c r="AI595" s="220">
        <f t="shared" si="68"/>
        <v>0.3</v>
      </c>
    </row>
    <row r="596" spans="27:35" ht="15.75">
      <c r="AA596" s="187">
        <f t="shared" si="70"/>
        <v>269</v>
      </c>
      <c r="AB596" s="185">
        <f t="shared" si="69"/>
        <v>268.99999999999994</v>
      </c>
      <c r="AC596" s="188">
        <f t="shared" si="74"/>
        <v>269</v>
      </c>
      <c r="AD596" s="186"/>
      <c r="AE596" s="153">
        <f t="shared" si="75"/>
        <v>268.99999999999994</v>
      </c>
      <c r="AF596" s="153">
        <f t="shared" si="72"/>
        <v>2.5</v>
      </c>
      <c r="AG596" s="130">
        <f t="shared" si="71"/>
        <v>0</v>
      </c>
      <c r="AH596" s="220">
        <f t="shared" si="73"/>
        <v>2.5</v>
      </c>
      <c r="AI596" s="220">
        <f t="shared" si="68"/>
        <v>0.3</v>
      </c>
    </row>
    <row r="597" spans="27:35" ht="15.75">
      <c r="AA597" s="187">
        <f t="shared" si="70"/>
        <v>269.99999</v>
      </c>
      <c r="AB597" s="185">
        <f t="shared" si="69"/>
        <v>269.99998999999997</v>
      </c>
      <c r="AC597" s="188">
        <f t="shared" si="74"/>
        <v>269</v>
      </c>
      <c r="AD597" s="186"/>
      <c r="AE597" s="153">
        <f t="shared" si="75"/>
        <v>268.99999999999994</v>
      </c>
      <c r="AF597" s="153">
        <f t="shared" si="72"/>
        <v>2.5</v>
      </c>
      <c r="AG597" s="130">
        <f t="shared" si="71"/>
        <v>0.3</v>
      </c>
      <c r="AH597" s="220">
        <f t="shared" si="73"/>
        <v>2.5</v>
      </c>
      <c r="AI597" s="220">
        <f t="shared" si="68"/>
        <v>0.3</v>
      </c>
    </row>
    <row r="598" spans="27:35" ht="15.75">
      <c r="AA598" s="187">
        <f t="shared" si="70"/>
        <v>270</v>
      </c>
      <c r="AB598" s="185">
        <f t="shared" si="69"/>
        <v>269.99999999999994</v>
      </c>
      <c r="AC598" s="188">
        <f t="shared" si="74"/>
        <v>270</v>
      </c>
      <c r="AD598" s="186"/>
      <c r="AE598" s="153">
        <f t="shared" si="75"/>
        <v>269.99999999999994</v>
      </c>
      <c r="AF598" s="153">
        <f t="shared" si="72"/>
        <v>2.5</v>
      </c>
      <c r="AG598" s="130">
        <f t="shared" si="71"/>
        <v>0.3</v>
      </c>
      <c r="AH598" s="220">
        <f t="shared" si="73"/>
        <v>2.5</v>
      </c>
      <c r="AI598" s="220">
        <f t="shared" si="68"/>
        <v>0.3</v>
      </c>
    </row>
    <row r="599" spans="27:35" ht="15.75">
      <c r="AA599" s="187">
        <f t="shared" si="70"/>
        <v>270.99999</v>
      </c>
      <c r="AB599" s="185">
        <f t="shared" si="69"/>
        <v>270.99998999999997</v>
      </c>
      <c r="AC599" s="188">
        <f t="shared" si="74"/>
        <v>270</v>
      </c>
      <c r="AD599" s="186"/>
      <c r="AE599" s="153">
        <f t="shared" si="75"/>
        <v>269.99999999999994</v>
      </c>
      <c r="AF599" s="153">
        <f t="shared" si="72"/>
        <v>2.5</v>
      </c>
      <c r="AG599" s="130">
        <f t="shared" si="71"/>
        <v>0</v>
      </c>
      <c r="AH599" s="220">
        <f t="shared" si="73"/>
        <v>2.5</v>
      </c>
      <c r="AI599" s="220">
        <f t="shared" si="68"/>
        <v>0.3</v>
      </c>
    </row>
    <row r="600" spans="27:35" ht="15.75">
      <c r="AA600" s="187">
        <f t="shared" si="70"/>
        <v>271</v>
      </c>
      <c r="AB600" s="185">
        <f t="shared" si="69"/>
        <v>270.99999999999994</v>
      </c>
      <c r="AC600" s="188">
        <f t="shared" si="74"/>
        <v>271</v>
      </c>
      <c r="AD600" s="186"/>
      <c r="AE600" s="153">
        <f t="shared" si="75"/>
        <v>270.99999999999994</v>
      </c>
      <c r="AF600" s="153">
        <f t="shared" si="72"/>
        <v>2.5</v>
      </c>
      <c r="AG600" s="130">
        <f t="shared" si="71"/>
        <v>0</v>
      </c>
      <c r="AH600" s="220">
        <f t="shared" si="73"/>
        <v>2.5</v>
      </c>
      <c r="AI600" s="220">
        <f t="shared" si="68"/>
        <v>0.3</v>
      </c>
    </row>
    <row r="601" spans="27:35" ht="15.75">
      <c r="AA601" s="187">
        <f t="shared" si="70"/>
        <v>271.99999</v>
      </c>
      <c r="AB601" s="185">
        <f t="shared" si="69"/>
        <v>271.99998999999997</v>
      </c>
      <c r="AC601" s="188">
        <f t="shared" si="74"/>
        <v>271</v>
      </c>
      <c r="AD601" s="186"/>
      <c r="AE601" s="153">
        <f t="shared" si="75"/>
        <v>270.99999999999994</v>
      </c>
      <c r="AF601" s="153">
        <f t="shared" si="72"/>
        <v>2.5</v>
      </c>
      <c r="AG601" s="130">
        <f t="shared" si="71"/>
        <v>0.3</v>
      </c>
      <c r="AH601" s="220">
        <f t="shared" si="73"/>
        <v>2.5</v>
      </c>
      <c r="AI601" s="220">
        <f t="shared" si="68"/>
        <v>0.3</v>
      </c>
    </row>
    <row r="602" spans="27:35" ht="15.75">
      <c r="AA602" s="187">
        <f t="shared" si="70"/>
        <v>272</v>
      </c>
      <c r="AB602" s="185">
        <f t="shared" si="69"/>
        <v>271.99999999999994</v>
      </c>
      <c r="AC602" s="188">
        <f t="shared" si="74"/>
        <v>272</v>
      </c>
      <c r="AD602" s="186"/>
      <c r="AE602" s="153">
        <f t="shared" si="75"/>
        <v>271.99999999999994</v>
      </c>
      <c r="AF602" s="153">
        <f t="shared" si="72"/>
        <v>2.5</v>
      </c>
      <c r="AG602" s="130">
        <f t="shared" si="71"/>
        <v>0.3</v>
      </c>
      <c r="AH602" s="220">
        <f t="shared" si="73"/>
        <v>2.5</v>
      </c>
      <c r="AI602" s="220">
        <f t="shared" si="68"/>
        <v>0.3</v>
      </c>
    </row>
    <row r="603" spans="27:35" ht="15.75">
      <c r="AA603" s="187">
        <f t="shared" si="70"/>
        <v>272.99999</v>
      </c>
      <c r="AB603" s="185">
        <f t="shared" si="69"/>
        <v>272.99998999999997</v>
      </c>
      <c r="AC603" s="188">
        <f t="shared" si="74"/>
        <v>272</v>
      </c>
      <c r="AD603" s="186"/>
      <c r="AE603" s="153">
        <f t="shared" si="75"/>
        <v>271.99999999999994</v>
      </c>
      <c r="AF603" s="153">
        <f t="shared" si="72"/>
        <v>2.5</v>
      </c>
      <c r="AG603" s="130">
        <f t="shared" si="71"/>
        <v>0</v>
      </c>
      <c r="AH603" s="220">
        <f t="shared" si="73"/>
        <v>2.5</v>
      </c>
      <c r="AI603" s="220">
        <f t="shared" si="68"/>
        <v>0.3</v>
      </c>
    </row>
    <row r="604" spans="27:35" ht="15.75">
      <c r="AA604" s="187">
        <f t="shared" si="70"/>
        <v>273</v>
      </c>
      <c r="AB604" s="185">
        <f t="shared" si="69"/>
        <v>272.99999999999994</v>
      </c>
      <c r="AC604" s="188">
        <f t="shared" si="74"/>
        <v>273</v>
      </c>
      <c r="AD604" s="186"/>
      <c r="AE604" s="153">
        <f t="shared" si="75"/>
        <v>272.99999999999994</v>
      </c>
      <c r="AF604" s="153">
        <f t="shared" si="72"/>
        <v>2.5</v>
      </c>
      <c r="AG604" s="130">
        <f t="shared" si="71"/>
        <v>0</v>
      </c>
      <c r="AH604" s="220">
        <f t="shared" si="73"/>
        <v>2.5</v>
      </c>
      <c r="AI604" s="220">
        <f t="shared" si="68"/>
        <v>0.3</v>
      </c>
    </row>
    <row r="605" spans="27:35" ht="15.75">
      <c r="AA605" s="187">
        <f t="shared" si="70"/>
        <v>273.99999</v>
      </c>
      <c r="AB605" s="185">
        <f t="shared" si="69"/>
        <v>273.99998999999997</v>
      </c>
      <c r="AC605" s="188">
        <f t="shared" si="74"/>
        <v>273</v>
      </c>
      <c r="AD605" s="186"/>
      <c r="AE605" s="153">
        <f t="shared" si="75"/>
        <v>272.99999999999994</v>
      </c>
      <c r="AF605" s="153">
        <f t="shared" si="72"/>
        <v>2.5</v>
      </c>
      <c r="AG605" s="130">
        <f t="shared" si="71"/>
        <v>0.3</v>
      </c>
      <c r="AH605" s="220">
        <f t="shared" si="73"/>
        <v>2.5</v>
      </c>
      <c r="AI605" s="220">
        <f t="shared" si="68"/>
        <v>0.3</v>
      </c>
    </row>
    <row r="606" spans="27:35" ht="15.75">
      <c r="AA606" s="187">
        <f t="shared" si="70"/>
        <v>274</v>
      </c>
      <c r="AB606" s="185">
        <f t="shared" si="69"/>
        <v>273.99999999999994</v>
      </c>
      <c r="AC606" s="188">
        <f t="shared" si="74"/>
        <v>274</v>
      </c>
      <c r="AD606" s="186"/>
      <c r="AE606" s="153">
        <f t="shared" si="75"/>
        <v>273.99999999999994</v>
      </c>
      <c r="AF606" s="153">
        <f t="shared" si="72"/>
        <v>2.5</v>
      </c>
      <c r="AG606" s="130">
        <f t="shared" si="71"/>
        <v>0.3</v>
      </c>
      <c r="AH606" s="220">
        <f t="shared" si="73"/>
        <v>2.5</v>
      </c>
      <c r="AI606" s="220">
        <f t="shared" si="68"/>
        <v>0.3</v>
      </c>
    </row>
    <row r="607" spans="27:35" ht="15.75">
      <c r="AA607" s="187">
        <f t="shared" si="70"/>
        <v>274.99999</v>
      </c>
      <c r="AB607" s="185">
        <f t="shared" si="69"/>
        <v>274.99998999999997</v>
      </c>
      <c r="AC607" s="188">
        <f t="shared" si="74"/>
        <v>274</v>
      </c>
      <c r="AD607" s="186"/>
      <c r="AE607" s="153">
        <f t="shared" si="75"/>
        <v>273.99999999999994</v>
      </c>
      <c r="AF607" s="153">
        <f t="shared" si="72"/>
        <v>2.5</v>
      </c>
      <c r="AG607" s="130">
        <f t="shared" si="71"/>
        <v>0</v>
      </c>
      <c r="AH607" s="220">
        <f t="shared" si="73"/>
        <v>2.5</v>
      </c>
      <c r="AI607" s="220">
        <f t="shared" si="68"/>
        <v>0.3</v>
      </c>
    </row>
    <row r="608" spans="27:35" ht="15.75">
      <c r="AA608" s="187">
        <f t="shared" si="70"/>
        <v>275</v>
      </c>
      <c r="AB608" s="185">
        <f t="shared" si="69"/>
        <v>274.99999999999994</v>
      </c>
      <c r="AC608" s="188">
        <f t="shared" si="74"/>
        <v>275</v>
      </c>
      <c r="AD608" s="186"/>
      <c r="AE608" s="153">
        <f t="shared" si="75"/>
        <v>274.99999999999994</v>
      </c>
      <c r="AF608" s="153">
        <f t="shared" si="72"/>
        <v>2.5</v>
      </c>
      <c r="AG608" s="130">
        <f t="shared" si="71"/>
        <v>0</v>
      </c>
      <c r="AH608" s="220">
        <f t="shared" si="73"/>
        <v>2.5</v>
      </c>
      <c r="AI608" s="220">
        <f t="shared" si="68"/>
        <v>0.3</v>
      </c>
    </row>
    <row r="609" spans="27:35" ht="15.75">
      <c r="AA609" s="187">
        <f t="shared" si="70"/>
        <v>275.99999</v>
      </c>
      <c r="AB609" s="185">
        <f t="shared" si="69"/>
        <v>275.99998999999997</v>
      </c>
      <c r="AC609" s="188">
        <f t="shared" si="74"/>
        <v>275</v>
      </c>
      <c r="AD609" s="186"/>
      <c r="AE609" s="153">
        <f t="shared" si="75"/>
        <v>274.99999999999994</v>
      </c>
      <c r="AF609" s="153">
        <f t="shared" si="72"/>
        <v>2.5</v>
      </c>
      <c r="AG609" s="130">
        <f t="shared" si="71"/>
        <v>0.3</v>
      </c>
      <c r="AH609" s="220">
        <f t="shared" si="73"/>
        <v>2.5</v>
      </c>
      <c r="AI609" s="220">
        <f t="shared" si="68"/>
        <v>0.3</v>
      </c>
    </row>
    <row r="610" spans="27:35" ht="15.75">
      <c r="AA610" s="187">
        <f t="shared" si="70"/>
        <v>276</v>
      </c>
      <c r="AB610" s="185">
        <f t="shared" si="69"/>
        <v>275.99999999999994</v>
      </c>
      <c r="AC610" s="188">
        <f t="shared" si="74"/>
        <v>276</v>
      </c>
      <c r="AD610" s="186"/>
      <c r="AE610" s="153">
        <f t="shared" si="75"/>
        <v>275.99999999999994</v>
      </c>
      <c r="AF610" s="153">
        <f t="shared" si="72"/>
        <v>2.5</v>
      </c>
      <c r="AG610" s="130">
        <f t="shared" si="71"/>
        <v>0.3</v>
      </c>
      <c r="AH610" s="220">
        <f t="shared" si="73"/>
        <v>2.5</v>
      </c>
      <c r="AI610" s="220">
        <f t="shared" si="68"/>
        <v>0.3</v>
      </c>
    </row>
    <row r="611" spans="27:35" ht="15.75">
      <c r="AA611" s="187">
        <f t="shared" si="70"/>
        <v>276.99999</v>
      </c>
      <c r="AB611" s="185">
        <f t="shared" si="69"/>
        <v>276.99998999999997</v>
      </c>
      <c r="AC611" s="188">
        <f t="shared" si="74"/>
        <v>276</v>
      </c>
      <c r="AD611" s="186"/>
      <c r="AE611" s="153">
        <f t="shared" si="75"/>
        <v>275.99999999999994</v>
      </c>
      <c r="AF611" s="153">
        <f t="shared" si="72"/>
        <v>2.5</v>
      </c>
      <c r="AG611" s="130">
        <f t="shared" si="71"/>
        <v>0</v>
      </c>
      <c r="AH611" s="220">
        <f t="shared" si="73"/>
        <v>2.5</v>
      </c>
      <c r="AI611" s="220">
        <f t="shared" si="68"/>
        <v>0.3</v>
      </c>
    </row>
    <row r="612" spans="27:35" ht="15.75">
      <c r="AA612" s="187">
        <f t="shared" si="70"/>
        <v>277</v>
      </c>
      <c r="AB612" s="185">
        <f t="shared" si="69"/>
        <v>276.99999999999994</v>
      </c>
      <c r="AC612" s="188">
        <f t="shared" si="74"/>
        <v>277</v>
      </c>
      <c r="AD612" s="186"/>
      <c r="AE612" s="153">
        <f t="shared" si="75"/>
        <v>276.99999999999994</v>
      </c>
      <c r="AF612" s="153">
        <f t="shared" si="72"/>
        <v>2.5</v>
      </c>
      <c r="AG612" s="130">
        <f t="shared" si="71"/>
        <v>0</v>
      </c>
      <c r="AH612" s="220">
        <f t="shared" si="73"/>
        <v>2.5</v>
      </c>
      <c r="AI612" s="220">
        <f t="shared" si="68"/>
        <v>0.3</v>
      </c>
    </row>
    <row r="613" spans="27:35" ht="15.75">
      <c r="AA613" s="187">
        <f t="shared" si="70"/>
        <v>277.99999</v>
      </c>
      <c r="AB613" s="185">
        <f t="shared" si="69"/>
        <v>277.99998999999997</v>
      </c>
      <c r="AC613" s="188">
        <f t="shared" si="74"/>
        <v>277</v>
      </c>
      <c r="AD613" s="186"/>
      <c r="AE613" s="153">
        <f t="shared" si="75"/>
        <v>276.99999999999994</v>
      </c>
      <c r="AF613" s="153">
        <f t="shared" si="72"/>
        <v>2.5</v>
      </c>
      <c r="AG613" s="130">
        <f t="shared" si="71"/>
        <v>0.3</v>
      </c>
      <c r="AH613" s="220">
        <f t="shared" si="73"/>
        <v>2.5</v>
      </c>
      <c r="AI613" s="220">
        <f t="shared" si="68"/>
        <v>0.3</v>
      </c>
    </row>
    <row r="614" spans="27:35" ht="15.75">
      <c r="AA614" s="187">
        <f t="shared" si="70"/>
        <v>278</v>
      </c>
      <c r="AB614" s="185">
        <f t="shared" si="69"/>
        <v>277.99999999999994</v>
      </c>
      <c r="AC614" s="188">
        <f t="shared" si="74"/>
        <v>278</v>
      </c>
      <c r="AD614" s="186"/>
      <c r="AE614" s="153">
        <f t="shared" si="75"/>
        <v>277.99999999999994</v>
      </c>
      <c r="AF614" s="153">
        <f t="shared" si="72"/>
        <v>2.5</v>
      </c>
      <c r="AG614" s="130">
        <f t="shared" si="71"/>
        <v>0.3</v>
      </c>
      <c r="AH614" s="220">
        <f t="shared" si="73"/>
        <v>2.5</v>
      </c>
      <c r="AI614" s="220">
        <f t="shared" si="68"/>
        <v>0.3</v>
      </c>
    </row>
    <row r="615" spans="27:35" ht="15.75">
      <c r="AA615" s="187">
        <f t="shared" si="70"/>
        <v>278.99999</v>
      </c>
      <c r="AB615" s="185">
        <f t="shared" si="69"/>
        <v>278.99998999999997</v>
      </c>
      <c r="AC615" s="188">
        <f t="shared" si="74"/>
        <v>278</v>
      </c>
      <c r="AD615" s="186"/>
      <c r="AE615" s="153">
        <f t="shared" si="75"/>
        <v>277.99999999999994</v>
      </c>
      <c r="AF615" s="153">
        <f t="shared" si="72"/>
        <v>2.5</v>
      </c>
      <c r="AG615" s="130">
        <f t="shared" si="71"/>
        <v>0</v>
      </c>
      <c r="AH615" s="220">
        <f t="shared" si="73"/>
        <v>2.5</v>
      </c>
      <c r="AI615" s="220">
        <f t="shared" si="68"/>
        <v>0.3</v>
      </c>
    </row>
    <row r="616" spans="27:35" ht="15.75">
      <c r="AA616" s="187">
        <f t="shared" si="70"/>
        <v>279</v>
      </c>
      <c r="AB616" s="185">
        <f t="shared" si="69"/>
        <v>278.99999999999994</v>
      </c>
      <c r="AC616" s="188">
        <f t="shared" si="74"/>
        <v>279</v>
      </c>
      <c r="AD616" s="186"/>
      <c r="AE616" s="153">
        <f t="shared" si="75"/>
        <v>278.99999999999994</v>
      </c>
      <c r="AF616" s="153">
        <f t="shared" si="72"/>
        <v>2.5</v>
      </c>
      <c r="AG616" s="130">
        <f t="shared" si="71"/>
        <v>0</v>
      </c>
      <c r="AH616" s="220">
        <f t="shared" si="73"/>
        <v>2.5</v>
      </c>
      <c r="AI616" s="220">
        <f t="shared" si="68"/>
        <v>0.3</v>
      </c>
    </row>
    <row r="617" spans="27:35" ht="15.75">
      <c r="AA617" s="187">
        <f t="shared" si="70"/>
        <v>279.99999</v>
      </c>
      <c r="AB617" s="185">
        <f t="shared" si="69"/>
        <v>279.99998999999997</v>
      </c>
      <c r="AC617" s="188">
        <f t="shared" si="74"/>
        <v>279</v>
      </c>
      <c r="AD617" s="186"/>
      <c r="AE617" s="153">
        <f t="shared" si="75"/>
        <v>278.99999999999994</v>
      </c>
      <c r="AF617" s="153">
        <f t="shared" si="72"/>
        <v>2.5</v>
      </c>
      <c r="AG617" s="130">
        <f t="shared" si="71"/>
        <v>0.3</v>
      </c>
      <c r="AH617" s="220">
        <f t="shared" si="73"/>
        <v>2.5</v>
      </c>
      <c r="AI617" s="220">
        <f t="shared" si="68"/>
        <v>0.3</v>
      </c>
    </row>
    <row r="618" spans="27:35" ht="15.75">
      <c r="AA618" s="187">
        <f t="shared" si="70"/>
        <v>280</v>
      </c>
      <c r="AB618" s="185">
        <f t="shared" si="69"/>
        <v>279.99999999999994</v>
      </c>
      <c r="AC618" s="188">
        <f t="shared" si="74"/>
        <v>280</v>
      </c>
      <c r="AD618" s="186"/>
      <c r="AE618" s="153">
        <f t="shared" si="75"/>
        <v>279.99999999999994</v>
      </c>
      <c r="AF618" s="153">
        <f t="shared" si="72"/>
        <v>2.5</v>
      </c>
      <c r="AG618" s="130">
        <f t="shared" si="71"/>
        <v>0.3</v>
      </c>
      <c r="AH618" s="220">
        <f t="shared" si="73"/>
        <v>2.5</v>
      </c>
      <c r="AI618" s="220">
        <f t="shared" si="68"/>
        <v>0.3</v>
      </c>
    </row>
    <row r="619" spans="27:35" ht="15.75">
      <c r="AA619" s="187">
        <f t="shared" si="70"/>
        <v>280.99999</v>
      </c>
      <c r="AB619" s="185">
        <f t="shared" si="69"/>
        <v>280.99998999999997</v>
      </c>
      <c r="AC619" s="188">
        <f t="shared" si="74"/>
        <v>280</v>
      </c>
      <c r="AD619" s="186"/>
      <c r="AE619" s="153">
        <f t="shared" si="75"/>
        <v>279.99999999999994</v>
      </c>
      <c r="AF619" s="153">
        <f t="shared" si="72"/>
        <v>2.5</v>
      </c>
      <c r="AG619" s="130">
        <f t="shared" si="71"/>
        <v>0</v>
      </c>
      <c r="AH619" s="220">
        <f t="shared" si="73"/>
        <v>2.5</v>
      </c>
      <c r="AI619" s="220">
        <f t="shared" si="68"/>
        <v>0.3</v>
      </c>
    </row>
    <row r="620" spans="27:35" ht="15.75">
      <c r="AA620" s="187">
        <f t="shared" si="70"/>
        <v>281</v>
      </c>
      <c r="AB620" s="185">
        <f t="shared" si="69"/>
        <v>280.99999999999994</v>
      </c>
      <c r="AC620" s="188">
        <f t="shared" si="74"/>
        <v>281</v>
      </c>
      <c r="AD620" s="186"/>
      <c r="AE620" s="153">
        <f t="shared" si="75"/>
        <v>280.99999999999994</v>
      </c>
      <c r="AF620" s="153">
        <f t="shared" si="72"/>
        <v>2.5</v>
      </c>
      <c r="AG620" s="130">
        <f t="shared" si="71"/>
        <v>0</v>
      </c>
      <c r="AH620" s="220">
        <f t="shared" si="73"/>
        <v>2.5</v>
      </c>
      <c r="AI620" s="220">
        <f t="shared" si="68"/>
        <v>0.3</v>
      </c>
    </row>
    <row r="621" spans="27:35" ht="15.75">
      <c r="AA621" s="187">
        <f t="shared" si="70"/>
        <v>281.99999</v>
      </c>
      <c r="AB621" s="185">
        <f t="shared" si="69"/>
        <v>281.99998999999997</v>
      </c>
      <c r="AC621" s="188">
        <f t="shared" si="74"/>
        <v>281</v>
      </c>
      <c r="AD621" s="186"/>
      <c r="AE621" s="153">
        <f t="shared" si="75"/>
        <v>280.99999999999994</v>
      </c>
      <c r="AF621" s="153">
        <f t="shared" si="72"/>
        <v>2.5</v>
      </c>
      <c r="AG621" s="130">
        <f t="shared" si="71"/>
        <v>0.3</v>
      </c>
      <c r="AH621" s="220">
        <f t="shared" si="73"/>
        <v>2.5</v>
      </c>
      <c r="AI621" s="220">
        <f t="shared" si="68"/>
        <v>0.3</v>
      </c>
    </row>
    <row r="622" spans="27:35" ht="15.75">
      <c r="AA622" s="187">
        <f t="shared" si="70"/>
        <v>282</v>
      </c>
      <c r="AB622" s="185">
        <f t="shared" si="69"/>
        <v>281.99999999999994</v>
      </c>
      <c r="AC622" s="188">
        <f t="shared" si="74"/>
        <v>282</v>
      </c>
      <c r="AD622" s="186"/>
      <c r="AE622" s="153">
        <f t="shared" si="75"/>
        <v>281.99999999999994</v>
      </c>
      <c r="AF622" s="153">
        <f t="shared" si="72"/>
        <v>2.5</v>
      </c>
      <c r="AG622" s="130">
        <f t="shared" si="71"/>
        <v>0.3</v>
      </c>
      <c r="AH622" s="220">
        <f t="shared" si="73"/>
        <v>2.5</v>
      </c>
      <c r="AI622" s="220">
        <f t="shared" si="68"/>
        <v>0.3</v>
      </c>
    </row>
    <row r="623" spans="27:35" ht="15.75">
      <c r="AA623" s="187">
        <f t="shared" si="70"/>
        <v>282.99999</v>
      </c>
      <c r="AB623" s="185">
        <f t="shared" si="69"/>
        <v>282.99998999999997</v>
      </c>
      <c r="AC623" s="188">
        <f t="shared" si="74"/>
        <v>282</v>
      </c>
      <c r="AD623" s="186"/>
      <c r="AE623" s="153">
        <f t="shared" si="75"/>
        <v>281.99999999999994</v>
      </c>
      <c r="AF623" s="153">
        <f t="shared" si="72"/>
        <v>2.5</v>
      </c>
      <c r="AG623" s="130">
        <f t="shared" si="71"/>
        <v>0</v>
      </c>
      <c r="AH623" s="220">
        <f t="shared" si="73"/>
        <v>2.5</v>
      </c>
      <c r="AI623" s="220">
        <f t="shared" si="68"/>
        <v>0.3</v>
      </c>
    </row>
    <row r="624" spans="27:35" ht="15.75">
      <c r="AA624" s="187">
        <f t="shared" si="70"/>
        <v>283</v>
      </c>
      <c r="AB624" s="185">
        <f t="shared" si="69"/>
        <v>282.99999999999994</v>
      </c>
      <c r="AC624" s="188">
        <f t="shared" si="74"/>
        <v>283</v>
      </c>
      <c r="AD624" s="186"/>
      <c r="AE624" s="153">
        <f t="shared" si="75"/>
        <v>282.99999999999994</v>
      </c>
      <c r="AF624" s="153">
        <f t="shared" si="72"/>
        <v>2.5</v>
      </c>
      <c r="AG624" s="130">
        <f t="shared" si="71"/>
        <v>0</v>
      </c>
      <c r="AH624" s="220">
        <f t="shared" si="73"/>
        <v>2.5</v>
      </c>
      <c r="AI624" s="220">
        <f t="shared" si="68"/>
        <v>0.3</v>
      </c>
    </row>
    <row r="625" spans="27:35" ht="15.75">
      <c r="AA625" s="187">
        <f t="shared" si="70"/>
        <v>283.99999</v>
      </c>
      <c r="AB625" s="185">
        <f t="shared" si="69"/>
        <v>283.99998999999997</v>
      </c>
      <c r="AC625" s="188">
        <f t="shared" si="74"/>
        <v>283</v>
      </c>
      <c r="AD625" s="186"/>
      <c r="AE625" s="153">
        <f t="shared" si="75"/>
        <v>282.99999999999994</v>
      </c>
      <c r="AF625" s="153">
        <f t="shared" si="72"/>
        <v>2.5</v>
      </c>
      <c r="AG625" s="130">
        <f t="shared" si="71"/>
        <v>0.3</v>
      </c>
      <c r="AH625" s="220">
        <f t="shared" si="73"/>
        <v>2.5</v>
      </c>
      <c r="AI625" s="220">
        <f t="shared" si="68"/>
        <v>0.3</v>
      </c>
    </row>
    <row r="626" spans="27:35" ht="15.75">
      <c r="AA626" s="187">
        <f t="shared" si="70"/>
        <v>284</v>
      </c>
      <c r="AB626" s="185">
        <f t="shared" si="69"/>
        <v>283.99999999999994</v>
      </c>
      <c r="AC626" s="188">
        <f t="shared" si="74"/>
        <v>284</v>
      </c>
      <c r="AD626" s="186"/>
      <c r="AE626" s="153">
        <f t="shared" si="75"/>
        <v>283.99999999999994</v>
      </c>
      <c r="AF626" s="153">
        <f t="shared" si="72"/>
        <v>2.5</v>
      </c>
      <c r="AG626" s="130">
        <f t="shared" si="71"/>
        <v>0.3</v>
      </c>
      <c r="AH626" s="220">
        <f t="shared" si="73"/>
        <v>2.5</v>
      </c>
      <c r="AI626" s="220">
        <f t="shared" si="68"/>
        <v>0.3</v>
      </c>
    </row>
    <row r="627" spans="27:35" ht="15.75">
      <c r="AA627" s="187">
        <f t="shared" si="70"/>
        <v>284.99999</v>
      </c>
      <c r="AB627" s="185">
        <f t="shared" si="69"/>
        <v>284.99998999999997</v>
      </c>
      <c r="AC627" s="188">
        <f t="shared" si="74"/>
        <v>284</v>
      </c>
      <c r="AD627" s="186"/>
      <c r="AE627" s="153">
        <f t="shared" si="75"/>
        <v>283.99999999999994</v>
      </c>
      <c r="AF627" s="153">
        <f t="shared" si="72"/>
        <v>2.5</v>
      </c>
      <c r="AG627" s="130">
        <f t="shared" si="71"/>
        <v>0</v>
      </c>
      <c r="AH627" s="220">
        <f t="shared" si="73"/>
        <v>2.5</v>
      </c>
      <c r="AI627" s="220">
        <f t="shared" si="68"/>
        <v>0.3</v>
      </c>
    </row>
    <row r="628" spans="27:35" ht="15.75">
      <c r="AA628" s="187">
        <f t="shared" si="70"/>
        <v>285</v>
      </c>
      <c r="AB628" s="185">
        <f t="shared" si="69"/>
        <v>284.99999999999994</v>
      </c>
      <c r="AC628" s="188">
        <f t="shared" si="74"/>
        <v>285</v>
      </c>
      <c r="AD628" s="186"/>
      <c r="AE628" s="153">
        <f t="shared" si="75"/>
        <v>284.99999999999994</v>
      </c>
      <c r="AF628" s="153">
        <f t="shared" si="72"/>
        <v>2.5</v>
      </c>
      <c r="AG628" s="130">
        <f t="shared" si="71"/>
        <v>0</v>
      </c>
      <c r="AH628" s="220">
        <f t="shared" si="73"/>
        <v>2.5</v>
      </c>
      <c r="AI628" s="220">
        <f t="shared" si="68"/>
        <v>0.3</v>
      </c>
    </row>
    <row r="629" spans="27:35" ht="15.75">
      <c r="AA629" s="187">
        <f t="shared" si="70"/>
        <v>285.99999</v>
      </c>
      <c r="AB629" s="185">
        <f t="shared" si="69"/>
        <v>285.99998999999997</v>
      </c>
      <c r="AC629" s="188">
        <f t="shared" si="74"/>
        <v>285</v>
      </c>
      <c r="AD629" s="186"/>
      <c r="AE629" s="153">
        <f t="shared" si="75"/>
        <v>284.99999999999994</v>
      </c>
      <c r="AF629" s="153">
        <f t="shared" si="72"/>
        <v>2.5</v>
      </c>
      <c r="AG629" s="130">
        <f t="shared" si="71"/>
        <v>0.3</v>
      </c>
      <c r="AH629" s="220">
        <f t="shared" si="73"/>
        <v>2.5</v>
      </c>
      <c r="AI629" s="220">
        <f t="shared" si="68"/>
        <v>0.3</v>
      </c>
    </row>
    <row r="630" spans="27:35" ht="15.75">
      <c r="AA630" s="187">
        <f t="shared" si="70"/>
        <v>286</v>
      </c>
      <c r="AB630" s="185">
        <f t="shared" si="69"/>
        <v>285.99999999999994</v>
      </c>
      <c r="AC630" s="188">
        <f t="shared" si="74"/>
        <v>286</v>
      </c>
      <c r="AD630" s="186"/>
      <c r="AE630" s="153">
        <f t="shared" si="75"/>
        <v>285.99999999999994</v>
      </c>
      <c r="AF630" s="153">
        <f t="shared" si="72"/>
        <v>2.5</v>
      </c>
      <c r="AG630" s="130">
        <f t="shared" si="71"/>
        <v>0.3</v>
      </c>
      <c r="AH630" s="220">
        <f t="shared" si="73"/>
        <v>2.5</v>
      </c>
      <c r="AI630" s="220">
        <f t="shared" si="68"/>
        <v>0.3</v>
      </c>
    </row>
    <row r="631" spans="27:35" ht="15.75">
      <c r="AA631" s="187">
        <f t="shared" si="70"/>
        <v>286.99999</v>
      </c>
      <c r="AB631" s="185">
        <f t="shared" si="69"/>
        <v>286.99998999999997</v>
      </c>
      <c r="AC631" s="188">
        <f t="shared" si="74"/>
        <v>286</v>
      </c>
      <c r="AD631" s="186"/>
      <c r="AE631" s="153">
        <f t="shared" si="75"/>
        <v>285.99999999999994</v>
      </c>
      <c r="AF631" s="153">
        <f t="shared" si="72"/>
        <v>2.5</v>
      </c>
      <c r="AG631" s="130">
        <f t="shared" si="71"/>
        <v>0</v>
      </c>
      <c r="AH631" s="220">
        <f t="shared" si="73"/>
        <v>2.5</v>
      </c>
      <c r="AI631" s="220">
        <f t="shared" si="68"/>
        <v>0.3</v>
      </c>
    </row>
    <row r="632" spans="27:35" ht="15.75">
      <c r="AA632" s="187">
        <f t="shared" si="70"/>
        <v>287</v>
      </c>
      <c r="AB632" s="185">
        <f t="shared" si="69"/>
        <v>286.99999999999994</v>
      </c>
      <c r="AC632" s="188">
        <f t="shared" si="74"/>
        <v>287</v>
      </c>
      <c r="AD632" s="186"/>
      <c r="AE632" s="153">
        <f t="shared" si="75"/>
        <v>286.99999999999994</v>
      </c>
      <c r="AF632" s="153">
        <f t="shared" si="72"/>
        <v>2.5</v>
      </c>
      <c r="AG632" s="130">
        <f t="shared" si="71"/>
        <v>0</v>
      </c>
      <c r="AH632" s="220">
        <f t="shared" si="73"/>
        <v>2.5</v>
      </c>
      <c r="AI632" s="220">
        <f t="shared" si="68"/>
        <v>0.3</v>
      </c>
    </row>
    <row r="633" spans="27:35" ht="15.75">
      <c r="AA633" s="187">
        <f t="shared" si="70"/>
        <v>287.99999</v>
      </c>
      <c r="AB633" s="185">
        <f t="shared" si="69"/>
        <v>287.99998999999997</v>
      </c>
      <c r="AC633" s="188">
        <f t="shared" si="74"/>
        <v>287</v>
      </c>
      <c r="AD633" s="186"/>
      <c r="AE633" s="153">
        <f t="shared" si="75"/>
        <v>286.99999999999994</v>
      </c>
      <c r="AF633" s="153">
        <f t="shared" si="72"/>
        <v>2.5</v>
      </c>
      <c r="AG633" s="130">
        <f t="shared" si="71"/>
        <v>0.3</v>
      </c>
      <c r="AH633" s="220">
        <f t="shared" si="73"/>
        <v>2.5</v>
      </c>
      <c r="AI633" s="220">
        <f t="shared" si="68"/>
        <v>0.3</v>
      </c>
    </row>
    <row r="634" spans="27:35" ht="15.75">
      <c r="AA634" s="187">
        <f t="shared" si="70"/>
        <v>288</v>
      </c>
      <c r="AB634" s="185">
        <f t="shared" si="69"/>
        <v>287.99999999999994</v>
      </c>
      <c r="AC634" s="188">
        <f t="shared" si="74"/>
        <v>288</v>
      </c>
      <c r="AD634" s="186"/>
      <c r="AE634" s="153">
        <f t="shared" si="75"/>
        <v>287.99999999999994</v>
      </c>
      <c r="AF634" s="153">
        <f t="shared" si="72"/>
        <v>2.5</v>
      </c>
      <c r="AG634" s="130">
        <f t="shared" si="71"/>
        <v>0.3</v>
      </c>
      <c r="AH634" s="220">
        <f t="shared" si="73"/>
        <v>2.5</v>
      </c>
      <c r="AI634" s="220">
        <f t="shared" si="68"/>
        <v>0.3</v>
      </c>
    </row>
    <row r="635" spans="27:35" ht="15.75">
      <c r="AA635" s="187">
        <f t="shared" si="70"/>
        <v>288.99999</v>
      </c>
      <c r="AB635" s="185">
        <f t="shared" si="69"/>
        <v>288.99998999999997</v>
      </c>
      <c r="AC635" s="188">
        <f t="shared" si="74"/>
        <v>288</v>
      </c>
      <c r="AD635" s="186"/>
      <c r="AE635" s="153">
        <f t="shared" si="75"/>
        <v>287.99999999999994</v>
      </c>
      <c r="AF635" s="153">
        <f t="shared" si="72"/>
        <v>2.5</v>
      </c>
      <c r="AG635" s="130">
        <f t="shared" si="71"/>
        <v>0</v>
      </c>
      <c r="AH635" s="220">
        <f t="shared" si="73"/>
        <v>2.5</v>
      </c>
      <c r="AI635" s="220">
        <f aca="true" t="shared" si="76" ref="AI635:AI698">IF($J$5=0,$V$40,IF($U$1&lt;=AB635,$AC$55,AG635))</f>
        <v>0.3</v>
      </c>
    </row>
    <row r="636" spans="27:35" ht="15.75">
      <c r="AA636" s="187">
        <f t="shared" si="70"/>
        <v>289</v>
      </c>
      <c r="AB636" s="185">
        <f aca="true" t="shared" si="77" ref="AB636:AB699">AA636*AC$56</f>
        <v>288.99999999999994</v>
      </c>
      <c r="AC636" s="188">
        <f t="shared" si="74"/>
        <v>289</v>
      </c>
      <c r="AD636" s="186"/>
      <c r="AE636" s="153">
        <f t="shared" si="75"/>
        <v>288.99999999999994</v>
      </c>
      <c r="AF636" s="153">
        <f t="shared" si="72"/>
        <v>2.5</v>
      </c>
      <c r="AG636" s="130">
        <f t="shared" si="71"/>
        <v>0</v>
      </c>
      <c r="AH636" s="220">
        <f t="shared" si="73"/>
        <v>2.5</v>
      </c>
      <c r="AI636" s="220">
        <f t="shared" si="76"/>
        <v>0.3</v>
      </c>
    </row>
    <row r="637" spans="27:35" ht="15.75">
      <c r="AA637" s="187">
        <f aca="true" t="shared" si="78" ref="AA637:AA700">AA635+1</f>
        <v>289.99999</v>
      </c>
      <c r="AB637" s="185">
        <f t="shared" si="77"/>
        <v>289.99998999999997</v>
      </c>
      <c r="AC637" s="188">
        <f t="shared" si="74"/>
        <v>289</v>
      </c>
      <c r="AD637" s="186"/>
      <c r="AE637" s="153">
        <f t="shared" si="75"/>
        <v>288.99999999999994</v>
      </c>
      <c r="AF637" s="153">
        <f t="shared" si="72"/>
        <v>2.5</v>
      </c>
      <c r="AG637" s="130">
        <f t="shared" si="71"/>
        <v>0.3</v>
      </c>
      <c r="AH637" s="220">
        <f t="shared" si="73"/>
        <v>2.5</v>
      </c>
      <c r="AI637" s="220">
        <f t="shared" si="76"/>
        <v>0.3</v>
      </c>
    </row>
    <row r="638" spans="27:35" ht="15.75">
      <c r="AA638" s="187">
        <f t="shared" si="78"/>
        <v>290</v>
      </c>
      <c r="AB638" s="185">
        <f t="shared" si="77"/>
        <v>289.99999999999994</v>
      </c>
      <c r="AC638" s="188">
        <f t="shared" si="74"/>
        <v>290</v>
      </c>
      <c r="AD638" s="186"/>
      <c r="AE638" s="153">
        <f t="shared" si="75"/>
        <v>289.99999999999994</v>
      </c>
      <c r="AF638" s="153">
        <f t="shared" si="72"/>
        <v>2.5</v>
      </c>
      <c r="AG638" s="130">
        <f t="shared" si="71"/>
        <v>0.3</v>
      </c>
      <c r="AH638" s="220">
        <f t="shared" si="73"/>
        <v>2.5</v>
      </c>
      <c r="AI638" s="220">
        <f t="shared" si="76"/>
        <v>0.3</v>
      </c>
    </row>
    <row r="639" spans="27:35" ht="15.75">
      <c r="AA639" s="187">
        <f t="shared" si="78"/>
        <v>290.99999</v>
      </c>
      <c r="AB639" s="185">
        <f t="shared" si="77"/>
        <v>290.99998999999997</v>
      </c>
      <c r="AC639" s="188">
        <f t="shared" si="74"/>
        <v>290</v>
      </c>
      <c r="AD639" s="186"/>
      <c r="AE639" s="153">
        <f t="shared" si="75"/>
        <v>289.99999999999994</v>
      </c>
      <c r="AF639" s="153">
        <f t="shared" si="72"/>
        <v>2.5</v>
      </c>
      <c r="AG639" s="130">
        <f aca="true" t="shared" si="79" ref="AG639:AG702">AG635</f>
        <v>0</v>
      </c>
      <c r="AH639" s="220">
        <f t="shared" si="73"/>
        <v>2.5</v>
      </c>
      <c r="AI639" s="220">
        <f t="shared" si="76"/>
        <v>0.3</v>
      </c>
    </row>
    <row r="640" spans="27:35" ht="15.75">
      <c r="AA640" s="187">
        <f t="shared" si="78"/>
        <v>291</v>
      </c>
      <c r="AB640" s="185">
        <f t="shared" si="77"/>
        <v>290.99999999999994</v>
      </c>
      <c r="AC640" s="188">
        <f t="shared" si="74"/>
        <v>291</v>
      </c>
      <c r="AD640" s="186"/>
      <c r="AE640" s="153">
        <f t="shared" si="75"/>
        <v>290.99999999999994</v>
      </c>
      <c r="AF640" s="153">
        <f t="shared" si="72"/>
        <v>2.5</v>
      </c>
      <c r="AG640" s="130">
        <f t="shared" si="79"/>
        <v>0</v>
      </c>
      <c r="AH640" s="220">
        <f t="shared" si="73"/>
        <v>2.5</v>
      </c>
      <c r="AI640" s="220">
        <f t="shared" si="76"/>
        <v>0.3</v>
      </c>
    </row>
    <row r="641" spans="27:35" ht="15.75">
      <c r="AA641" s="187">
        <f t="shared" si="78"/>
        <v>291.99999</v>
      </c>
      <c r="AB641" s="185">
        <f t="shared" si="77"/>
        <v>291.99998999999997</v>
      </c>
      <c r="AC641" s="188">
        <f t="shared" si="74"/>
        <v>291</v>
      </c>
      <c r="AD641" s="186"/>
      <c r="AE641" s="153">
        <f t="shared" si="75"/>
        <v>290.99999999999994</v>
      </c>
      <c r="AF641" s="153">
        <f t="shared" si="72"/>
        <v>2.5</v>
      </c>
      <c r="AG641" s="130">
        <f t="shared" si="79"/>
        <v>0.3</v>
      </c>
      <c r="AH641" s="220">
        <f t="shared" si="73"/>
        <v>2.5</v>
      </c>
      <c r="AI641" s="220">
        <f t="shared" si="76"/>
        <v>0.3</v>
      </c>
    </row>
    <row r="642" spans="27:35" ht="15.75">
      <c r="AA642" s="187">
        <f t="shared" si="78"/>
        <v>292</v>
      </c>
      <c r="AB642" s="185">
        <f t="shared" si="77"/>
        <v>291.99999999999994</v>
      </c>
      <c r="AC642" s="188">
        <f t="shared" si="74"/>
        <v>292</v>
      </c>
      <c r="AD642" s="186"/>
      <c r="AE642" s="153">
        <f t="shared" si="75"/>
        <v>291.99999999999994</v>
      </c>
      <c r="AF642" s="153">
        <f t="shared" si="72"/>
        <v>2.5</v>
      </c>
      <c r="AG642" s="130">
        <f t="shared" si="79"/>
        <v>0.3</v>
      </c>
      <c r="AH642" s="220">
        <f t="shared" si="73"/>
        <v>2.5</v>
      </c>
      <c r="AI642" s="220">
        <f t="shared" si="76"/>
        <v>0.3</v>
      </c>
    </row>
    <row r="643" spans="27:35" ht="15.75">
      <c r="AA643" s="187">
        <f t="shared" si="78"/>
        <v>292.99999</v>
      </c>
      <c r="AB643" s="185">
        <f t="shared" si="77"/>
        <v>292.99998999999997</v>
      </c>
      <c r="AC643" s="188">
        <f t="shared" si="74"/>
        <v>292</v>
      </c>
      <c r="AD643" s="186"/>
      <c r="AE643" s="153">
        <f t="shared" si="75"/>
        <v>291.99999999999994</v>
      </c>
      <c r="AF643" s="153">
        <f aca="true" t="shared" si="80" ref="AF643:AF706">$AB$43+$AB$42/2+$AB$34*AB643</f>
        <v>2.5</v>
      </c>
      <c r="AG643" s="130">
        <f t="shared" si="79"/>
        <v>0</v>
      </c>
      <c r="AH643" s="220">
        <f aca="true" t="shared" si="81" ref="AH643:AH706">IF($J$5=0,$AB$43+$AB$42/2,IF($U$1&lt;=AB643,$AB$55,AF643))</f>
        <v>2.5</v>
      </c>
      <c r="AI643" s="220">
        <f t="shared" si="76"/>
        <v>0.3</v>
      </c>
    </row>
    <row r="644" spans="27:35" ht="15.75">
      <c r="AA644" s="187">
        <f t="shared" si="78"/>
        <v>293</v>
      </c>
      <c r="AB644" s="185">
        <f t="shared" si="77"/>
        <v>292.99999999999994</v>
      </c>
      <c r="AC644" s="188">
        <f t="shared" si="74"/>
        <v>293</v>
      </c>
      <c r="AD644" s="186"/>
      <c r="AE644" s="153">
        <f t="shared" si="75"/>
        <v>292.99999999999994</v>
      </c>
      <c r="AF644" s="153">
        <f t="shared" si="80"/>
        <v>2.5</v>
      </c>
      <c r="AG644" s="130">
        <f t="shared" si="79"/>
        <v>0</v>
      </c>
      <c r="AH644" s="220">
        <f t="shared" si="81"/>
        <v>2.5</v>
      </c>
      <c r="AI644" s="220">
        <f t="shared" si="76"/>
        <v>0.3</v>
      </c>
    </row>
    <row r="645" spans="27:35" ht="15.75">
      <c r="AA645" s="187">
        <f t="shared" si="78"/>
        <v>293.99999</v>
      </c>
      <c r="AB645" s="185">
        <f t="shared" si="77"/>
        <v>293.99998999999997</v>
      </c>
      <c r="AC645" s="188">
        <f t="shared" si="74"/>
        <v>293</v>
      </c>
      <c r="AD645" s="186"/>
      <c r="AE645" s="153">
        <f t="shared" si="75"/>
        <v>292.99999999999994</v>
      </c>
      <c r="AF645" s="153">
        <f t="shared" si="80"/>
        <v>2.5</v>
      </c>
      <c r="AG645" s="130">
        <f t="shared" si="79"/>
        <v>0.3</v>
      </c>
      <c r="AH645" s="220">
        <f t="shared" si="81"/>
        <v>2.5</v>
      </c>
      <c r="AI645" s="220">
        <f t="shared" si="76"/>
        <v>0.3</v>
      </c>
    </row>
    <row r="646" spans="27:35" ht="15.75">
      <c r="AA646" s="187">
        <f t="shared" si="78"/>
        <v>294</v>
      </c>
      <c r="AB646" s="185">
        <f t="shared" si="77"/>
        <v>293.99999999999994</v>
      </c>
      <c r="AC646" s="188">
        <f t="shared" si="74"/>
        <v>294</v>
      </c>
      <c r="AD646" s="186"/>
      <c r="AE646" s="153">
        <f t="shared" si="75"/>
        <v>293.99999999999994</v>
      </c>
      <c r="AF646" s="153">
        <f t="shared" si="80"/>
        <v>2.5</v>
      </c>
      <c r="AG646" s="130">
        <f t="shared" si="79"/>
        <v>0.3</v>
      </c>
      <c r="AH646" s="220">
        <f t="shared" si="81"/>
        <v>2.5</v>
      </c>
      <c r="AI646" s="220">
        <f t="shared" si="76"/>
        <v>0.3</v>
      </c>
    </row>
    <row r="647" spans="27:35" ht="15.75">
      <c r="AA647" s="187">
        <f t="shared" si="78"/>
        <v>294.99999</v>
      </c>
      <c r="AB647" s="185">
        <f t="shared" si="77"/>
        <v>294.99998999999997</v>
      </c>
      <c r="AC647" s="188">
        <f t="shared" si="74"/>
        <v>294</v>
      </c>
      <c r="AD647" s="186"/>
      <c r="AE647" s="153">
        <f t="shared" si="75"/>
        <v>293.99999999999994</v>
      </c>
      <c r="AF647" s="153">
        <f t="shared" si="80"/>
        <v>2.5</v>
      </c>
      <c r="AG647" s="130">
        <f t="shared" si="79"/>
        <v>0</v>
      </c>
      <c r="AH647" s="220">
        <f t="shared" si="81"/>
        <v>2.5</v>
      </c>
      <c r="AI647" s="220">
        <f t="shared" si="76"/>
        <v>0.3</v>
      </c>
    </row>
    <row r="648" spans="27:35" ht="15.75">
      <c r="AA648" s="187">
        <f t="shared" si="78"/>
        <v>295</v>
      </c>
      <c r="AB648" s="185">
        <f t="shared" si="77"/>
        <v>294.99999999999994</v>
      </c>
      <c r="AC648" s="188">
        <f t="shared" si="74"/>
        <v>295</v>
      </c>
      <c r="AD648" s="186"/>
      <c r="AE648" s="153">
        <f t="shared" si="75"/>
        <v>294.99999999999994</v>
      </c>
      <c r="AF648" s="153">
        <f t="shared" si="80"/>
        <v>2.5</v>
      </c>
      <c r="AG648" s="130">
        <f t="shared" si="79"/>
        <v>0</v>
      </c>
      <c r="AH648" s="220">
        <f t="shared" si="81"/>
        <v>2.5</v>
      </c>
      <c r="AI648" s="220">
        <f t="shared" si="76"/>
        <v>0.3</v>
      </c>
    </row>
    <row r="649" spans="27:35" ht="15.75">
      <c r="AA649" s="187">
        <f t="shared" si="78"/>
        <v>295.99999</v>
      </c>
      <c r="AB649" s="185">
        <f t="shared" si="77"/>
        <v>295.99998999999997</v>
      </c>
      <c r="AC649" s="188">
        <f t="shared" si="74"/>
        <v>295</v>
      </c>
      <c r="AD649" s="186"/>
      <c r="AE649" s="153">
        <f t="shared" si="75"/>
        <v>294.99999999999994</v>
      </c>
      <c r="AF649" s="153">
        <f t="shared" si="80"/>
        <v>2.5</v>
      </c>
      <c r="AG649" s="130">
        <f t="shared" si="79"/>
        <v>0.3</v>
      </c>
      <c r="AH649" s="220">
        <f t="shared" si="81"/>
        <v>2.5</v>
      </c>
      <c r="AI649" s="220">
        <f t="shared" si="76"/>
        <v>0.3</v>
      </c>
    </row>
    <row r="650" spans="27:35" ht="15.75">
      <c r="AA650" s="187">
        <f t="shared" si="78"/>
        <v>296</v>
      </c>
      <c r="AB650" s="185">
        <f t="shared" si="77"/>
        <v>295.99999999999994</v>
      </c>
      <c r="AC650" s="188">
        <f t="shared" si="74"/>
        <v>296</v>
      </c>
      <c r="AD650" s="186"/>
      <c r="AE650" s="153">
        <f t="shared" si="75"/>
        <v>295.99999999999994</v>
      </c>
      <c r="AF650" s="153">
        <f t="shared" si="80"/>
        <v>2.5</v>
      </c>
      <c r="AG650" s="130">
        <f t="shared" si="79"/>
        <v>0.3</v>
      </c>
      <c r="AH650" s="220">
        <f t="shared" si="81"/>
        <v>2.5</v>
      </c>
      <c r="AI650" s="220">
        <f t="shared" si="76"/>
        <v>0.3</v>
      </c>
    </row>
    <row r="651" spans="27:35" ht="15.75">
      <c r="AA651" s="187">
        <f t="shared" si="78"/>
        <v>296.99999</v>
      </c>
      <c r="AB651" s="185">
        <f t="shared" si="77"/>
        <v>296.99998999999997</v>
      </c>
      <c r="AC651" s="188">
        <f t="shared" si="74"/>
        <v>296</v>
      </c>
      <c r="AD651" s="186"/>
      <c r="AE651" s="153">
        <f t="shared" si="75"/>
        <v>295.99999999999994</v>
      </c>
      <c r="AF651" s="153">
        <f t="shared" si="80"/>
        <v>2.5</v>
      </c>
      <c r="AG651" s="130">
        <f t="shared" si="79"/>
        <v>0</v>
      </c>
      <c r="AH651" s="220">
        <f t="shared" si="81"/>
        <v>2.5</v>
      </c>
      <c r="AI651" s="220">
        <f t="shared" si="76"/>
        <v>0.3</v>
      </c>
    </row>
    <row r="652" spans="27:35" ht="15.75">
      <c r="AA652" s="187">
        <f t="shared" si="78"/>
        <v>297</v>
      </c>
      <c r="AB652" s="185">
        <f t="shared" si="77"/>
        <v>296.99999999999994</v>
      </c>
      <c r="AC652" s="188">
        <f t="shared" si="74"/>
        <v>297</v>
      </c>
      <c r="AD652" s="186"/>
      <c r="AE652" s="153">
        <f t="shared" si="75"/>
        <v>296.99999999999994</v>
      </c>
      <c r="AF652" s="153">
        <f t="shared" si="80"/>
        <v>2.5</v>
      </c>
      <c r="AG652" s="130">
        <f t="shared" si="79"/>
        <v>0</v>
      </c>
      <c r="AH652" s="220">
        <f t="shared" si="81"/>
        <v>2.5</v>
      </c>
      <c r="AI652" s="220">
        <f t="shared" si="76"/>
        <v>0.3</v>
      </c>
    </row>
    <row r="653" spans="27:35" ht="15.75">
      <c r="AA653" s="187">
        <f t="shared" si="78"/>
        <v>297.99999</v>
      </c>
      <c r="AB653" s="185">
        <f t="shared" si="77"/>
        <v>297.99998999999997</v>
      </c>
      <c r="AC653" s="188">
        <f t="shared" si="74"/>
        <v>297</v>
      </c>
      <c r="AD653" s="186"/>
      <c r="AE653" s="153">
        <f t="shared" si="75"/>
        <v>296.99999999999994</v>
      </c>
      <c r="AF653" s="153">
        <f t="shared" si="80"/>
        <v>2.5</v>
      </c>
      <c r="AG653" s="130">
        <f t="shared" si="79"/>
        <v>0.3</v>
      </c>
      <c r="AH653" s="220">
        <f t="shared" si="81"/>
        <v>2.5</v>
      </c>
      <c r="AI653" s="220">
        <f t="shared" si="76"/>
        <v>0.3</v>
      </c>
    </row>
    <row r="654" spans="27:35" ht="15.75">
      <c r="AA654" s="187">
        <f t="shared" si="78"/>
        <v>298</v>
      </c>
      <c r="AB654" s="185">
        <f t="shared" si="77"/>
        <v>297.99999999999994</v>
      </c>
      <c r="AC654" s="188">
        <f t="shared" si="74"/>
        <v>298</v>
      </c>
      <c r="AD654" s="186"/>
      <c r="AE654" s="153">
        <f t="shared" si="75"/>
        <v>297.99999999999994</v>
      </c>
      <c r="AF654" s="153">
        <f t="shared" si="80"/>
        <v>2.5</v>
      </c>
      <c r="AG654" s="130">
        <f t="shared" si="79"/>
        <v>0.3</v>
      </c>
      <c r="AH654" s="220">
        <f t="shared" si="81"/>
        <v>2.5</v>
      </c>
      <c r="AI654" s="220">
        <f t="shared" si="76"/>
        <v>0.3</v>
      </c>
    </row>
    <row r="655" spans="27:35" ht="15.75">
      <c r="AA655" s="187">
        <f t="shared" si="78"/>
        <v>298.99999</v>
      </c>
      <c r="AB655" s="185">
        <f t="shared" si="77"/>
        <v>298.99998999999997</v>
      </c>
      <c r="AC655" s="188">
        <f aca="true" t="shared" si="82" ref="AC655:AC718">TRUNC(AA655)</f>
        <v>298</v>
      </c>
      <c r="AD655" s="186"/>
      <c r="AE655" s="153">
        <f aca="true" t="shared" si="83" ref="AE655:AE718">AC655*$AB$31</f>
        <v>297.99999999999994</v>
      </c>
      <c r="AF655" s="153">
        <f t="shared" si="80"/>
        <v>2.5</v>
      </c>
      <c r="AG655" s="130">
        <f t="shared" si="79"/>
        <v>0</v>
      </c>
      <c r="AH655" s="220">
        <f t="shared" si="81"/>
        <v>2.5</v>
      </c>
      <c r="AI655" s="220">
        <f t="shared" si="76"/>
        <v>0.3</v>
      </c>
    </row>
    <row r="656" spans="27:35" ht="15.75">
      <c r="AA656" s="187">
        <f t="shared" si="78"/>
        <v>299</v>
      </c>
      <c r="AB656" s="185">
        <f t="shared" si="77"/>
        <v>298.99999999999994</v>
      </c>
      <c r="AC656" s="188">
        <f t="shared" si="82"/>
        <v>299</v>
      </c>
      <c r="AD656" s="186"/>
      <c r="AE656" s="153">
        <f t="shared" si="83"/>
        <v>298.99999999999994</v>
      </c>
      <c r="AF656" s="153">
        <f t="shared" si="80"/>
        <v>2.5</v>
      </c>
      <c r="AG656" s="130">
        <f t="shared" si="79"/>
        <v>0</v>
      </c>
      <c r="AH656" s="220">
        <f t="shared" si="81"/>
        <v>2.5</v>
      </c>
      <c r="AI656" s="220">
        <f t="shared" si="76"/>
        <v>0.3</v>
      </c>
    </row>
    <row r="657" spans="27:35" ht="15.75">
      <c r="AA657" s="187">
        <f t="shared" si="78"/>
        <v>299.99999</v>
      </c>
      <c r="AB657" s="185">
        <f t="shared" si="77"/>
        <v>299.99998999999997</v>
      </c>
      <c r="AC657" s="188">
        <f t="shared" si="82"/>
        <v>299</v>
      </c>
      <c r="AD657" s="186"/>
      <c r="AE657" s="153">
        <f t="shared" si="83"/>
        <v>298.99999999999994</v>
      </c>
      <c r="AF657" s="153">
        <f t="shared" si="80"/>
        <v>2.5</v>
      </c>
      <c r="AG657" s="130">
        <f t="shared" si="79"/>
        <v>0.3</v>
      </c>
      <c r="AH657" s="220">
        <f t="shared" si="81"/>
        <v>2.5</v>
      </c>
      <c r="AI657" s="220">
        <f t="shared" si="76"/>
        <v>0.3</v>
      </c>
    </row>
    <row r="658" spans="27:35" ht="15.75">
      <c r="AA658" s="187">
        <f t="shared" si="78"/>
        <v>300</v>
      </c>
      <c r="AB658" s="185">
        <f t="shared" si="77"/>
        <v>299.99999999999994</v>
      </c>
      <c r="AC658" s="188">
        <f t="shared" si="82"/>
        <v>300</v>
      </c>
      <c r="AD658" s="186"/>
      <c r="AE658" s="153">
        <f t="shared" si="83"/>
        <v>299.99999999999994</v>
      </c>
      <c r="AF658" s="153">
        <f t="shared" si="80"/>
        <v>2.5</v>
      </c>
      <c r="AG658" s="130">
        <f t="shared" si="79"/>
        <v>0.3</v>
      </c>
      <c r="AH658" s="220">
        <f t="shared" si="81"/>
        <v>2.5</v>
      </c>
      <c r="AI658" s="220">
        <f t="shared" si="76"/>
        <v>0.3</v>
      </c>
    </row>
    <row r="659" spans="27:35" ht="15.75">
      <c r="AA659" s="187">
        <f t="shared" si="78"/>
        <v>300.99999</v>
      </c>
      <c r="AB659" s="185">
        <f t="shared" si="77"/>
        <v>300.99998999999997</v>
      </c>
      <c r="AC659" s="188">
        <f t="shared" si="82"/>
        <v>300</v>
      </c>
      <c r="AD659" s="186"/>
      <c r="AE659" s="153">
        <f t="shared" si="83"/>
        <v>299.99999999999994</v>
      </c>
      <c r="AF659" s="153">
        <f t="shared" si="80"/>
        <v>2.5</v>
      </c>
      <c r="AG659" s="130">
        <f t="shared" si="79"/>
        <v>0</v>
      </c>
      <c r="AH659" s="220">
        <f t="shared" si="81"/>
        <v>2.5</v>
      </c>
      <c r="AI659" s="220">
        <f t="shared" si="76"/>
        <v>0.3</v>
      </c>
    </row>
    <row r="660" spans="27:35" ht="15.75">
      <c r="AA660" s="187">
        <f t="shared" si="78"/>
        <v>301</v>
      </c>
      <c r="AB660" s="185">
        <f t="shared" si="77"/>
        <v>300.99999999999994</v>
      </c>
      <c r="AC660" s="188">
        <f t="shared" si="82"/>
        <v>301</v>
      </c>
      <c r="AD660" s="186"/>
      <c r="AE660" s="153">
        <f t="shared" si="83"/>
        <v>300.99999999999994</v>
      </c>
      <c r="AF660" s="153">
        <f t="shared" si="80"/>
        <v>2.5</v>
      </c>
      <c r="AG660" s="130">
        <f t="shared" si="79"/>
        <v>0</v>
      </c>
      <c r="AH660" s="220">
        <f t="shared" si="81"/>
        <v>2.5</v>
      </c>
      <c r="AI660" s="220">
        <f t="shared" si="76"/>
        <v>0.3</v>
      </c>
    </row>
    <row r="661" spans="27:35" ht="15.75">
      <c r="AA661" s="187">
        <f t="shared" si="78"/>
        <v>301.99999</v>
      </c>
      <c r="AB661" s="185">
        <f t="shared" si="77"/>
        <v>301.99998999999997</v>
      </c>
      <c r="AC661" s="188">
        <f t="shared" si="82"/>
        <v>301</v>
      </c>
      <c r="AD661" s="186"/>
      <c r="AE661" s="153">
        <f t="shared" si="83"/>
        <v>300.99999999999994</v>
      </c>
      <c r="AF661" s="153">
        <f t="shared" si="80"/>
        <v>2.5</v>
      </c>
      <c r="AG661" s="130">
        <f t="shared" si="79"/>
        <v>0.3</v>
      </c>
      <c r="AH661" s="220">
        <f t="shared" si="81"/>
        <v>2.5</v>
      </c>
      <c r="AI661" s="220">
        <f t="shared" si="76"/>
        <v>0.3</v>
      </c>
    </row>
    <row r="662" spans="27:35" ht="15.75">
      <c r="AA662" s="187">
        <f t="shared" si="78"/>
        <v>302</v>
      </c>
      <c r="AB662" s="185">
        <f t="shared" si="77"/>
        <v>301.99999999999994</v>
      </c>
      <c r="AC662" s="188">
        <f t="shared" si="82"/>
        <v>302</v>
      </c>
      <c r="AD662" s="186"/>
      <c r="AE662" s="153">
        <f t="shared" si="83"/>
        <v>301.99999999999994</v>
      </c>
      <c r="AF662" s="153">
        <f t="shared" si="80"/>
        <v>2.5</v>
      </c>
      <c r="AG662" s="130">
        <f t="shared" si="79"/>
        <v>0.3</v>
      </c>
      <c r="AH662" s="220">
        <f t="shared" si="81"/>
        <v>2.5</v>
      </c>
      <c r="AI662" s="220">
        <f t="shared" si="76"/>
        <v>0.3</v>
      </c>
    </row>
    <row r="663" spans="27:35" ht="15.75">
      <c r="AA663" s="187">
        <f t="shared" si="78"/>
        <v>302.99999</v>
      </c>
      <c r="AB663" s="185">
        <f t="shared" si="77"/>
        <v>302.99998999999997</v>
      </c>
      <c r="AC663" s="188">
        <f t="shared" si="82"/>
        <v>302</v>
      </c>
      <c r="AD663" s="186"/>
      <c r="AE663" s="153">
        <f t="shared" si="83"/>
        <v>301.99999999999994</v>
      </c>
      <c r="AF663" s="153">
        <f t="shared" si="80"/>
        <v>2.5</v>
      </c>
      <c r="AG663" s="130">
        <f t="shared" si="79"/>
        <v>0</v>
      </c>
      <c r="AH663" s="220">
        <f t="shared" si="81"/>
        <v>2.5</v>
      </c>
      <c r="AI663" s="220">
        <f t="shared" si="76"/>
        <v>0.3</v>
      </c>
    </row>
    <row r="664" spans="27:35" ht="15.75">
      <c r="AA664" s="187">
        <f t="shared" si="78"/>
        <v>303</v>
      </c>
      <c r="AB664" s="185">
        <f t="shared" si="77"/>
        <v>302.99999999999994</v>
      </c>
      <c r="AC664" s="188">
        <f t="shared" si="82"/>
        <v>303</v>
      </c>
      <c r="AD664" s="186"/>
      <c r="AE664" s="153">
        <f t="shared" si="83"/>
        <v>302.99999999999994</v>
      </c>
      <c r="AF664" s="153">
        <f t="shared" si="80"/>
        <v>2.5</v>
      </c>
      <c r="AG664" s="130">
        <f t="shared" si="79"/>
        <v>0</v>
      </c>
      <c r="AH664" s="220">
        <f t="shared" si="81"/>
        <v>2.5</v>
      </c>
      <c r="AI664" s="220">
        <f t="shared" si="76"/>
        <v>0.3</v>
      </c>
    </row>
    <row r="665" spans="27:35" ht="15.75">
      <c r="AA665" s="187">
        <f t="shared" si="78"/>
        <v>303.99999</v>
      </c>
      <c r="AB665" s="185">
        <f t="shared" si="77"/>
        <v>303.99998999999997</v>
      </c>
      <c r="AC665" s="188">
        <f t="shared" si="82"/>
        <v>303</v>
      </c>
      <c r="AD665" s="186"/>
      <c r="AE665" s="153">
        <f t="shared" si="83"/>
        <v>302.99999999999994</v>
      </c>
      <c r="AF665" s="153">
        <f t="shared" si="80"/>
        <v>2.5</v>
      </c>
      <c r="AG665" s="130">
        <f t="shared" si="79"/>
        <v>0.3</v>
      </c>
      <c r="AH665" s="220">
        <f t="shared" si="81"/>
        <v>2.5</v>
      </c>
      <c r="AI665" s="220">
        <f t="shared" si="76"/>
        <v>0.3</v>
      </c>
    </row>
    <row r="666" spans="27:35" ht="15.75">
      <c r="AA666" s="187">
        <f t="shared" si="78"/>
        <v>304</v>
      </c>
      <c r="AB666" s="185">
        <f t="shared" si="77"/>
        <v>303.99999999999994</v>
      </c>
      <c r="AC666" s="188">
        <f t="shared" si="82"/>
        <v>304</v>
      </c>
      <c r="AD666" s="186"/>
      <c r="AE666" s="153">
        <f t="shared" si="83"/>
        <v>303.99999999999994</v>
      </c>
      <c r="AF666" s="153">
        <f t="shared" si="80"/>
        <v>2.5</v>
      </c>
      <c r="AG666" s="130">
        <f t="shared" si="79"/>
        <v>0.3</v>
      </c>
      <c r="AH666" s="220">
        <f t="shared" si="81"/>
        <v>2.5</v>
      </c>
      <c r="AI666" s="220">
        <f t="shared" si="76"/>
        <v>0.3</v>
      </c>
    </row>
    <row r="667" spans="27:35" ht="15.75">
      <c r="AA667" s="187">
        <f t="shared" si="78"/>
        <v>304.99999</v>
      </c>
      <c r="AB667" s="185">
        <f t="shared" si="77"/>
        <v>304.99998999999997</v>
      </c>
      <c r="AC667" s="188">
        <f t="shared" si="82"/>
        <v>304</v>
      </c>
      <c r="AD667" s="186"/>
      <c r="AE667" s="153">
        <f t="shared" si="83"/>
        <v>303.99999999999994</v>
      </c>
      <c r="AF667" s="153">
        <f t="shared" si="80"/>
        <v>2.5</v>
      </c>
      <c r="AG667" s="130">
        <f t="shared" si="79"/>
        <v>0</v>
      </c>
      <c r="AH667" s="220">
        <f t="shared" si="81"/>
        <v>2.5</v>
      </c>
      <c r="AI667" s="220">
        <f t="shared" si="76"/>
        <v>0.3</v>
      </c>
    </row>
    <row r="668" spans="27:35" ht="15.75">
      <c r="AA668" s="187">
        <f t="shared" si="78"/>
        <v>305</v>
      </c>
      <c r="AB668" s="185">
        <f t="shared" si="77"/>
        <v>304.99999999999994</v>
      </c>
      <c r="AC668" s="188">
        <f t="shared" si="82"/>
        <v>305</v>
      </c>
      <c r="AD668" s="186"/>
      <c r="AE668" s="153">
        <f t="shared" si="83"/>
        <v>304.99999999999994</v>
      </c>
      <c r="AF668" s="153">
        <f t="shared" si="80"/>
        <v>2.5</v>
      </c>
      <c r="AG668" s="130">
        <f t="shared" si="79"/>
        <v>0</v>
      </c>
      <c r="AH668" s="220">
        <f t="shared" si="81"/>
        <v>2.5</v>
      </c>
      <c r="AI668" s="220">
        <f t="shared" si="76"/>
        <v>0.3</v>
      </c>
    </row>
    <row r="669" spans="27:35" ht="15.75">
      <c r="AA669" s="187">
        <f t="shared" si="78"/>
        <v>305.99999</v>
      </c>
      <c r="AB669" s="185">
        <f t="shared" si="77"/>
        <v>305.99998999999997</v>
      </c>
      <c r="AC669" s="188">
        <f t="shared" si="82"/>
        <v>305</v>
      </c>
      <c r="AD669" s="186"/>
      <c r="AE669" s="153">
        <f t="shared" si="83"/>
        <v>304.99999999999994</v>
      </c>
      <c r="AF669" s="153">
        <f t="shared" si="80"/>
        <v>2.5</v>
      </c>
      <c r="AG669" s="130">
        <f t="shared" si="79"/>
        <v>0.3</v>
      </c>
      <c r="AH669" s="220">
        <f t="shared" si="81"/>
        <v>2.5</v>
      </c>
      <c r="AI669" s="220">
        <f t="shared" si="76"/>
        <v>0.3</v>
      </c>
    </row>
    <row r="670" spans="27:35" ht="15.75">
      <c r="AA670" s="187">
        <f t="shared" si="78"/>
        <v>306</v>
      </c>
      <c r="AB670" s="185">
        <f t="shared" si="77"/>
        <v>305.99999999999994</v>
      </c>
      <c r="AC670" s="188">
        <f t="shared" si="82"/>
        <v>306</v>
      </c>
      <c r="AD670" s="186"/>
      <c r="AE670" s="153">
        <f t="shared" si="83"/>
        <v>305.99999999999994</v>
      </c>
      <c r="AF670" s="153">
        <f t="shared" si="80"/>
        <v>2.5</v>
      </c>
      <c r="AG670" s="130">
        <f t="shared" si="79"/>
        <v>0.3</v>
      </c>
      <c r="AH670" s="220">
        <f t="shared" si="81"/>
        <v>2.5</v>
      </c>
      <c r="AI670" s="220">
        <f t="shared" si="76"/>
        <v>0.3</v>
      </c>
    </row>
    <row r="671" spans="27:35" ht="15.75">
      <c r="AA671" s="187">
        <f t="shared" si="78"/>
        <v>306.99999</v>
      </c>
      <c r="AB671" s="185">
        <f t="shared" si="77"/>
        <v>306.99998999999997</v>
      </c>
      <c r="AC671" s="188">
        <f t="shared" si="82"/>
        <v>306</v>
      </c>
      <c r="AD671" s="186"/>
      <c r="AE671" s="153">
        <f t="shared" si="83"/>
        <v>305.99999999999994</v>
      </c>
      <c r="AF671" s="153">
        <f t="shared" si="80"/>
        <v>2.5</v>
      </c>
      <c r="AG671" s="130">
        <f t="shared" si="79"/>
        <v>0</v>
      </c>
      <c r="AH671" s="220">
        <f t="shared" si="81"/>
        <v>2.5</v>
      </c>
      <c r="AI671" s="220">
        <f t="shared" si="76"/>
        <v>0.3</v>
      </c>
    </row>
    <row r="672" spans="27:35" ht="15.75">
      <c r="AA672" s="187">
        <f t="shared" si="78"/>
        <v>307</v>
      </c>
      <c r="AB672" s="185">
        <f t="shared" si="77"/>
        <v>306.99999999999994</v>
      </c>
      <c r="AC672" s="188">
        <f t="shared" si="82"/>
        <v>307</v>
      </c>
      <c r="AD672" s="186"/>
      <c r="AE672" s="153">
        <f t="shared" si="83"/>
        <v>306.99999999999994</v>
      </c>
      <c r="AF672" s="153">
        <f t="shared" si="80"/>
        <v>2.5</v>
      </c>
      <c r="AG672" s="130">
        <f t="shared" si="79"/>
        <v>0</v>
      </c>
      <c r="AH672" s="220">
        <f t="shared" si="81"/>
        <v>2.5</v>
      </c>
      <c r="AI672" s="220">
        <f t="shared" si="76"/>
        <v>0.3</v>
      </c>
    </row>
    <row r="673" spans="27:35" ht="15.75">
      <c r="AA673" s="187">
        <f t="shared" si="78"/>
        <v>307.99999</v>
      </c>
      <c r="AB673" s="185">
        <f t="shared" si="77"/>
        <v>307.99998999999997</v>
      </c>
      <c r="AC673" s="188">
        <f t="shared" si="82"/>
        <v>307</v>
      </c>
      <c r="AD673" s="186"/>
      <c r="AE673" s="153">
        <f t="shared" si="83"/>
        <v>306.99999999999994</v>
      </c>
      <c r="AF673" s="153">
        <f t="shared" si="80"/>
        <v>2.5</v>
      </c>
      <c r="AG673" s="130">
        <f t="shared" si="79"/>
        <v>0.3</v>
      </c>
      <c r="AH673" s="220">
        <f t="shared" si="81"/>
        <v>2.5</v>
      </c>
      <c r="AI673" s="220">
        <f t="shared" si="76"/>
        <v>0.3</v>
      </c>
    </row>
    <row r="674" spans="27:35" ht="15.75">
      <c r="AA674" s="187">
        <f t="shared" si="78"/>
        <v>308</v>
      </c>
      <c r="AB674" s="185">
        <f t="shared" si="77"/>
        <v>307.99999999999994</v>
      </c>
      <c r="AC674" s="188">
        <f t="shared" si="82"/>
        <v>308</v>
      </c>
      <c r="AD674" s="186"/>
      <c r="AE674" s="153">
        <f t="shared" si="83"/>
        <v>307.99999999999994</v>
      </c>
      <c r="AF674" s="153">
        <f t="shared" si="80"/>
        <v>2.5</v>
      </c>
      <c r="AG674" s="130">
        <f t="shared" si="79"/>
        <v>0.3</v>
      </c>
      <c r="AH674" s="220">
        <f t="shared" si="81"/>
        <v>2.5</v>
      </c>
      <c r="AI674" s="220">
        <f t="shared" si="76"/>
        <v>0.3</v>
      </c>
    </row>
    <row r="675" spans="27:35" ht="15.75">
      <c r="AA675" s="187">
        <f t="shared" si="78"/>
        <v>308.99999</v>
      </c>
      <c r="AB675" s="185">
        <f t="shared" si="77"/>
        <v>308.99998999999997</v>
      </c>
      <c r="AC675" s="188">
        <f t="shared" si="82"/>
        <v>308</v>
      </c>
      <c r="AD675" s="186"/>
      <c r="AE675" s="153">
        <f t="shared" si="83"/>
        <v>307.99999999999994</v>
      </c>
      <c r="AF675" s="153">
        <f t="shared" si="80"/>
        <v>2.5</v>
      </c>
      <c r="AG675" s="130">
        <f t="shared" si="79"/>
        <v>0</v>
      </c>
      <c r="AH675" s="220">
        <f t="shared" si="81"/>
        <v>2.5</v>
      </c>
      <c r="AI675" s="220">
        <f t="shared" si="76"/>
        <v>0.3</v>
      </c>
    </row>
    <row r="676" spans="27:35" ht="15.75">
      <c r="AA676" s="187">
        <f t="shared" si="78"/>
        <v>309</v>
      </c>
      <c r="AB676" s="185">
        <f t="shared" si="77"/>
        <v>308.99999999999994</v>
      </c>
      <c r="AC676" s="188">
        <f t="shared" si="82"/>
        <v>309</v>
      </c>
      <c r="AD676" s="186"/>
      <c r="AE676" s="153">
        <f t="shared" si="83"/>
        <v>308.99999999999994</v>
      </c>
      <c r="AF676" s="153">
        <f t="shared" si="80"/>
        <v>2.5</v>
      </c>
      <c r="AG676" s="130">
        <f t="shared" si="79"/>
        <v>0</v>
      </c>
      <c r="AH676" s="220">
        <f t="shared" si="81"/>
        <v>2.5</v>
      </c>
      <c r="AI676" s="220">
        <f t="shared" si="76"/>
        <v>0.3</v>
      </c>
    </row>
    <row r="677" spans="27:35" ht="15.75">
      <c r="AA677" s="187">
        <f t="shared" si="78"/>
        <v>309.99999</v>
      </c>
      <c r="AB677" s="185">
        <f t="shared" si="77"/>
        <v>309.99998999999997</v>
      </c>
      <c r="AC677" s="188">
        <f t="shared" si="82"/>
        <v>309</v>
      </c>
      <c r="AD677" s="186"/>
      <c r="AE677" s="153">
        <f t="shared" si="83"/>
        <v>308.99999999999994</v>
      </c>
      <c r="AF677" s="153">
        <f t="shared" si="80"/>
        <v>2.5</v>
      </c>
      <c r="AG677" s="130">
        <f t="shared" si="79"/>
        <v>0.3</v>
      </c>
      <c r="AH677" s="220">
        <f t="shared" si="81"/>
        <v>2.5</v>
      </c>
      <c r="AI677" s="220">
        <f t="shared" si="76"/>
        <v>0.3</v>
      </c>
    </row>
    <row r="678" spans="27:35" ht="15.75">
      <c r="AA678" s="187">
        <f t="shared" si="78"/>
        <v>310</v>
      </c>
      <c r="AB678" s="185">
        <f t="shared" si="77"/>
        <v>309.99999999999994</v>
      </c>
      <c r="AC678" s="188">
        <f t="shared" si="82"/>
        <v>310</v>
      </c>
      <c r="AD678" s="186"/>
      <c r="AE678" s="153">
        <f t="shared" si="83"/>
        <v>309.99999999999994</v>
      </c>
      <c r="AF678" s="153">
        <f t="shared" si="80"/>
        <v>2.5</v>
      </c>
      <c r="AG678" s="130">
        <f t="shared" si="79"/>
        <v>0.3</v>
      </c>
      <c r="AH678" s="220">
        <f t="shared" si="81"/>
        <v>2.5</v>
      </c>
      <c r="AI678" s="220">
        <f t="shared" si="76"/>
        <v>0.3</v>
      </c>
    </row>
    <row r="679" spans="27:35" ht="15.75">
      <c r="AA679" s="187">
        <f t="shared" si="78"/>
        <v>310.99999</v>
      </c>
      <c r="AB679" s="185">
        <f t="shared" si="77"/>
        <v>310.99998999999997</v>
      </c>
      <c r="AC679" s="188">
        <f t="shared" si="82"/>
        <v>310</v>
      </c>
      <c r="AD679" s="186"/>
      <c r="AE679" s="153">
        <f t="shared" si="83"/>
        <v>309.99999999999994</v>
      </c>
      <c r="AF679" s="153">
        <f t="shared" si="80"/>
        <v>2.5</v>
      </c>
      <c r="AG679" s="130">
        <f t="shared" si="79"/>
        <v>0</v>
      </c>
      <c r="AH679" s="220">
        <f t="shared" si="81"/>
        <v>2.5</v>
      </c>
      <c r="AI679" s="220">
        <f t="shared" si="76"/>
        <v>0.3</v>
      </c>
    </row>
    <row r="680" spans="27:35" ht="15.75">
      <c r="AA680" s="187">
        <f t="shared" si="78"/>
        <v>311</v>
      </c>
      <c r="AB680" s="185">
        <f t="shared" si="77"/>
        <v>310.99999999999994</v>
      </c>
      <c r="AC680" s="188">
        <f t="shared" si="82"/>
        <v>311</v>
      </c>
      <c r="AD680" s="186"/>
      <c r="AE680" s="153">
        <f t="shared" si="83"/>
        <v>310.99999999999994</v>
      </c>
      <c r="AF680" s="153">
        <f t="shared" si="80"/>
        <v>2.5</v>
      </c>
      <c r="AG680" s="130">
        <f t="shared" si="79"/>
        <v>0</v>
      </c>
      <c r="AH680" s="220">
        <f t="shared" si="81"/>
        <v>2.5</v>
      </c>
      <c r="AI680" s="220">
        <f t="shared" si="76"/>
        <v>0.3</v>
      </c>
    </row>
    <row r="681" spans="27:35" ht="15.75">
      <c r="AA681" s="187">
        <f t="shared" si="78"/>
        <v>311.99999</v>
      </c>
      <c r="AB681" s="185">
        <f t="shared" si="77"/>
        <v>311.99998999999997</v>
      </c>
      <c r="AC681" s="188">
        <f t="shared" si="82"/>
        <v>311</v>
      </c>
      <c r="AD681" s="186"/>
      <c r="AE681" s="153">
        <f t="shared" si="83"/>
        <v>310.99999999999994</v>
      </c>
      <c r="AF681" s="153">
        <f t="shared" si="80"/>
        <v>2.5</v>
      </c>
      <c r="AG681" s="130">
        <f t="shared" si="79"/>
        <v>0.3</v>
      </c>
      <c r="AH681" s="220">
        <f t="shared" si="81"/>
        <v>2.5</v>
      </c>
      <c r="AI681" s="220">
        <f t="shared" si="76"/>
        <v>0.3</v>
      </c>
    </row>
    <row r="682" spans="27:35" ht="15.75">
      <c r="AA682" s="187">
        <f t="shared" si="78"/>
        <v>312</v>
      </c>
      <c r="AB682" s="185">
        <f t="shared" si="77"/>
        <v>311.99999999999994</v>
      </c>
      <c r="AC682" s="188">
        <f t="shared" si="82"/>
        <v>312</v>
      </c>
      <c r="AD682" s="186"/>
      <c r="AE682" s="153">
        <f t="shared" si="83"/>
        <v>311.99999999999994</v>
      </c>
      <c r="AF682" s="153">
        <f t="shared" si="80"/>
        <v>2.5</v>
      </c>
      <c r="AG682" s="130">
        <f t="shared" si="79"/>
        <v>0.3</v>
      </c>
      <c r="AH682" s="220">
        <f t="shared" si="81"/>
        <v>2.5</v>
      </c>
      <c r="AI682" s="220">
        <f t="shared" si="76"/>
        <v>0.3</v>
      </c>
    </row>
    <row r="683" spans="27:35" ht="15.75">
      <c r="AA683" s="187">
        <f t="shared" si="78"/>
        <v>312.99999</v>
      </c>
      <c r="AB683" s="185">
        <f t="shared" si="77"/>
        <v>312.99998999999997</v>
      </c>
      <c r="AC683" s="188">
        <f t="shared" si="82"/>
        <v>312</v>
      </c>
      <c r="AD683" s="186"/>
      <c r="AE683" s="153">
        <f t="shared" si="83"/>
        <v>311.99999999999994</v>
      </c>
      <c r="AF683" s="153">
        <f t="shared" si="80"/>
        <v>2.5</v>
      </c>
      <c r="AG683" s="130">
        <f t="shared" si="79"/>
        <v>0</v>
      </c>
      <c r="AH683" s="220">
        <f t="shared" si="81"/>
        <v>2.5</v>
      </c>
      <c r="AI683" s="220">
        <f t="shared" si="76"/>
        <v>0.3</v>
      </c>
    </row>
    <row r="684" spans="27:35" ht="15.75">
      <c r="AA684" s="187">
        <f t="shared" si="78"/>
        <v>313</v>
      </c>
      <c r="AB684" s="185">
        <f t="shared" si="77"/>
        <v>312.99999999999994</v>
      </c>
      <c r="AC684" s="188">
        <f t="shared" si="82"/>
        <v>313</v>
      </c>
      <c r="AD684" s="186"/>
      <c r="AE684" s="153">
        <f t="shared" si="83"/>
        <v>312.99999999999994</v>
      </c>
      <c r="AF684" s="153">
        <f t="shared" si="80"/>
        <v>2.5</v>
      </c>
      <c r="AG684" s="130">
        <f t="shared" si="79"/>
        <v>0</v>
      </c>
      <c r="AH684" s="220">
        <f t="shared" si="81"/>
        <v>2.5</v>
      </c>
      <c r="AI684" s="220">
        <f t="shared" si="76"/>
        <v>0.3</v>
      </c>
    </row>
    <row r="685" spans="27:35" ht="15.75">
      <c r="AA685" s="187">
        <f t="shared" si="78"/>
        <v>313.99999</v>
      </c>
      <c r="AB685" s="185">
        <f t="shared" si="77"/>
        <v>313.99998999999997</v>
      </c>
      <c r="AC685" s="188">
        <f t="shared" si="82"/>
        <v>313</v>
      </c>
      <c r="AD685" s="186"/>
      <c r="AE685" s="153">
        <f t="shared" si="83"/>
        <v>312.99999999999994</v>
      </c>
      <c r="AF685" s="153">
        <f t="shared" si="80"/>
        <v>2.5</v>
      </c>
      <c r="AG685" s="130">
        <f t="shared" si="79"/>
        <v>0.3</v>
      </c>
      <c r="AH685" s="220">
        <f t="shared" si="81"/>
        <v>2.5</v>
      </c>
      <c r="AI685" s="220">
        <f t="shared" si="76"/>
        <v>0.3</v>
      </c>
    </row>
    <row r="686" spans="27:35" ht="15.75">
      <c r="AA686" s="187">
        <f t="shared" si="78"/>
        <v>314</v>
      </c>
      <c r="AB686" s="185">
        <f t="shared" si="77"/>
        <v>313.99999999999994</v>
      </c>
      <c r="AC686" s="188">
        <f t="shared" si="82"/>
        <v>314</v>
      </c>
      <c r="AD686" s="186"/>
      <c r="AE686" s="153">
        <f t="shared" si="83"/>
        <v>313.99999999999994</v>
      </c>
      <c r="AF686" s="153">
        <f t="shared" si="80"/>
        <v>2.5</v>
      </c>
      <c r="AG686" s="130">
        <f t="shared" si="79"/>
        <v>0.3</v>
      </c>
      <c r="AH686" s="220">
        <f t="shared" si="81"/>
        <v>2.5</v>
      </c>
      <c r="AI686" s="220">
        <f t="shared" si="76"/>
        <v>0.3</v>
      </c>
    </row>
    <row r="687" spans="27:35" ht="15.75">
      <c r="AA687" s="187">
        <f t="shared" si="78"/>
        <v>314.99999</v>
      </c>
      <c r="AB687" s="185">
        <f t="shared" si="77"/>
        <v>314.99998999999997</v>
      </c>
      <c r="AC687" s="188">
        <f t="shared" si="82"/>
        <v>314</v>
      </c>
      <c r="AD687" s="186"/>
      <c r="AE687" s="153">
        <f t="shared" si="83"/>
        <v>313.99999999999994</v>
      </c>
      <c r="AF687" s="153">
        <f t="shared" si="80"/>
        <v>2.5</v>
      </c>
      <c r="AG687" s="130">
        <f t="shared" si="79"/>
        <v>0</v>
      </c>
      <c r="AH687" s="220">
        <f t="shared" si="81"/>
        <v>2.5</v>
      </c>
      <c r="AI687" s="220">
        <f t="shared" si="76"/>
        <v>0.3</v>
      </c>
    </row>
    <row r="688" spans="27:35" ht="15.75">
      <c r="AA688" s="187">
        <f t="shared" si="78"/>
        <v>315</v>
      </c>
      <c r="AB688" s="185">
        <f t="shared" si="77"/>
        <v>314.99999999999994</v>
      </c>
      <c r="AC688" s="188">
        <f t="shared" si="82"/>
        <v>315</v>
      </c>
      <c r="AD688" s="186"/>
      <c r="AE688" s="153">
        <f t="shared" si="83"/>
        <v>314.99999999999994</v>
      </c>
      <c r="AF688" s="153">
        <f t="shared" si="80"/>
        <v>2.5</v>
      </c>
      <c r="AG688" s="130">
        <f t="shared" si="79"/>
        <v>0</v>
      </c>
      <c r="AH688" s="220">
        <f t="shared" si="81"/>
        <v>2.5</v>
      </c>
      <c r="AI688" s="220">
        <f t="shared" si="76"/>
        <v>0.3</v>
      </c>
    </row>
    <row r="689" spans="27:35" ht="15.75">
      <c r="AA689" s="187">
        <f t="shared" si="78"/>
        <v>315.99999</v>
      </c>
      <c r="AB689" s="185">
        <f t="shared" si="77"/>
        <v>315.99998999999997</v>
      </c>
      <c r="AC689" s="188">
        <f t="shared" si="82"/>
        <v>315</v>
      </c>
      <c r="AD689" s="186"/>
      <c r="AE689" s="153">
        <f t="shared" si="83"/>
        <v>314.99999999999994</v>
      </c>
      <c r="AF689" s="153">
        <f t="shared" si="80"/>
        <v>2.5</v>
      </c>
      <c r="AG689" s="130">
        <f t="shared" si="79"/>
        <v>0.3</v>
      </c>
      <c r="AH689" s="220">
        <f t="shared" si="81"/>
        <v>2.5</v>
      </c>
      <c r="AI689" s="220">
        <f t="shared" si="76"/>
        <v>0.3</v>
      </c>
    </row>
    <row r="690" spans="27:35" ht="15.75">
      <c r="AA690" s="187">
        <f t="shared" si="78"/>
        <v>316</v>
      </c>
      <c r="AB690" s="185">
        <f t="shared" si="77"/>
        <v>315.99999999999994</v>
      </c>
      <c r="AC690" s="188">
        <f t="shared" si="82"/>
        <v>316</v>
      </c>
      <c r="AD690" s="186"/>
      <c r="AE690" s="153">
        <f t="shared" si="83"/>
        <v>315.99999999999994</v>
      </c>
      <c r="AF690" s="153">
        <f t="shared" si="80"/>
        <v>2.5</v>
      </c>
      <c r="AG690" s="130">
        <f t="shared" si="79"/>
        <v>0.3</v>
      </c>
      <c r="AH690" s="220">
        <f t="shared" si="81"/>
        <v>2.5</v>
      </c>
      <c r="AI690" s="220">
        <f t="shared" si="76"/>
        <v>0.3</v>
      </c>
    </row>
    <row r="691" spans="27:35" ht="15.75">
      <c r="AA691" s="187">
        <f t="shared" si="78"/>
        <v>316.99999</v>
      </c>
      <c r="AB691" s="185">
        <f t="shared" si="77"/>
        <v>316.99998999999997</v>
      </c>
      <c r="AC691" s="188">
        <f t="shared" si="82"/>
        <v>316</v>
      </c>
      <c r="AD691" s="186"/>
      <c r="AE691" s="153">
        <f t="shared" si="83"/>
        <v>315.99999999999994</v>
      </c>
      <c r="AF691" s="153">
        <f t="shared" si="80"/>
        <v>2.5</v>
      </c>
      <c r="AG691" s="130">
        <f t="shared" si="79"/>
        <v>0</v>
      </c>
      <c r="AH691" s="220">
        <f t="shared" si="81"/>
        <v>2.5</v>
      </c>
      <c r="AI691" s="220">
        <f t="shared" si="76"/>
        <v>0.3</v>
      </c>
    </row>
    <row r="692" spans="27:35" ht="15.75">
      <c r="AA692" s="187">
        <f t="shared" si="78"/>
        <v>317</v>
      </c>
      <c r="AB692" s="185">
        <f t="shared" si="77"/>
        <v>316.99999999999994</v>
      </c>
      <c r="AC692" s="188">
        <f t="shared" si="82"/>
        <v>317</v>
      </c>
      <c r="AD692" s="186"/>
      <c r="AE692" s="153">
        <f t="shared" si="83"/>
        <v>316.99999999999994</v>
      </c>
      <c r="AF692" s="153">
        <f t="shared" si="80"/>
        <v>2.5</v>
      </c>
      <c r="AG692" s="130">
        <f t="shared" si="79"/>
        <v>0</v>
      </c>
      <c r="AH692" s="220">
        <f t="shared" si="81"/>
        <v>2.5</v>
      </c>
      <c r="AI692" s="220">
        <f t="shared" si="76"/>
        <v>0.3</v>
      </c>
    </row>
    <row r="693" spans="27:35" ht="15.75">
      <c r="AA693" s="187">
        <f t="shared" si="78"/>
        <v>317.99999</v>
      </c>
      <c r="AB693" s="185">
        <f t="shared" si="77"/>
        <v>317.99998999999997</v>
      </c>
      <c r="AC693" s="188">
        <f t="shared" si="82"/>
        <v>317</v>
      </c>
      <c r="AD693" s="186"/>
      <c r="AE693" s="153">
        <f t="shared" si="83"/>
        <v>316.99999999999994</v>
      </c>
      <c r="AF693" s="153">
        <f t="shared" si="80"/>
        <v>2.5</v>
      </c>
      <c r="AG693" s="130">
        <f t="shared" si="79"/>
        <v>0.3</v>
      </c>
      <c r="AH693" s="220">
        <f t="shared" si="81"/>
        <v>2.5</v>
      </c>
      <c r="AI693" s="220">
        <f t="shared" si="76"/>
        <v>0.3</v>
      </c>
    </row>
    <row r="694" spans="27:35" ht="15.75">
      <c r="AA694" s="187">
        <f t="shared" si="78"/>
        <v>318</v>
      </c>
      <c r="AB694" s="185">
        <f t="shared" si="77"/>
        <v>317.99999999999994</v>
      </c>
      <c r="AC694" s="188">
        <f t="shared" si="82"/>
        <v>318</v>
      </c>
      <c r="AD694" s="186"/>
      <c r="AE694" s="153">
        <f t="shared" si="83"/>
        <v>317.99999999999994</v>
      </c>
      <c r="AF694" s="153">
        <f t="shared" si="80"/>
        <v>2.5</v>
      </c>
      <c r="AG694" s="130">
        <f t="shared" si="79"/>
        <v>0.3</v>
      </c>
      <c r="AH694" s="220">
        <f t="shared" si="81"/>
        <v>2.5</v>
      </c>
      <c r="AI694" s="220">
        <f t="shared" si="76"/>
        <v>0.3</v>
      </c>
    </row>
    <row r="695" spans="27:35" ht="15.75">
      <c r="AA695" s="187">
        <f t="shared" si="78"/>
        <v>318.99999</v>
      </c>
      <c r="AB695" s="185">
        <f t="shared" si="77"/>
        <v>318.99998999999997</v>
      </c>
      <c r="AC695" s="188">
        <f t="shared" si="82"/>
        <v>318</v>
      </c>
      <c r="AD695" s="186"/>
      <c r="AE695" s="153">
        <f t="shared" si="83"/>
        <v>317.99999999999994</v>
      </c>
      <c r="AF695" s="153">
        <f t="shared" si="80"/>
        <v>2.5</v>
      </c>
      <c r="AG695" s="130">
        <f t="shared" si="79"/>
        <v>0</v>
      </c>
      <c r="AH695" s="220">
        <f t="shared" si="81"/>
        <v>2.5</v>
      </c>
      <c r="AI695" s="220">
        <f t="shared" si="76"/>
        <v>0.3</v>
      </c>
    </row>
    <row r="696" spans="27:35" ht="15.75">
      <c r="AA696" s="187">
        <f t="shared" si="78"/>
        <v>319</v>
      </c>
      <c r="AB696" s="185">
        <f t="shared" si="77"/>
        <v>318.99999999999994</v>
      </c>
      <c r="AC696" s="188">
        <f t="shared" si="82"/>
        <v>319</v>
      </c>
      <c r="AD696" s="186"/>
      <c r="AE696" s="153">
        <f t="shared" si="83"/>
        <v>318.99999999999994</v>
      </c>
      <c r="AF696" s="153">
        <f t="shared" si="80"/>
        <v>2.5</v>
      </c>
      <c r="AG696" s="130">
        <f t="shared" si="79"/>
        <v>0</v>
      </c>
      <c r="AH696" s="220">
        <f t="shared" si="81"/>
        <v>2.5</v>
      </c>
      <c r="AI696" s="220">
        <f t="shared" si="76"/>
        <v>0.3</v>
      </c>
    </row>
    <row r="697" spans="27:35" ht="15.75">
      <c r="AA697" s="187">
        <f t="shared" si="78"/>
        <v>319.99999</v>
      </c>
      <c r="AB697" s="185">
        <f t="shared" si="77"/>
        <v>319.99998999999997</v>
      </c>
      <c r="AC697" s="188">
        <f t="shared" si="82"/>
        <v>319</v>
      </c>
      <c r="AD697" s="186"/>
      <c r="AE697" s="153">
        <f t="shared" si="83"/>
        <v>318.99999999999994</v>
      </c>
      <c r="AF697" s="153">
        <f t="shared" si="80"/>
        <v>2.5</v>
      </c>
      <c r="AG697" s="130">
        <f t="shared" si="79"/>
        <v>0.3</v>
      </c>
      <c r="AH697" s="220">
        <f t="shared" si="81"/>
        <v>2.5</v>
      </c>
      <c r="AI697" s="220">
        <f t="shared" si="76"/>
        <v>0.3</v>
      </c>
    </row>
    <row r="698" spans="27:35" ht="15.75">
      <c r="AA698" s="187">
        <f t="shared" si="78"/>
        <v>320</v>
      </c>
      <c r="AB698" s="185">
        <f t="shared" si="77"/>
        <v>319.99999999999994</v>
      </c>
      <c r="AC698" s="188">
        <f t="shared" si="82"/>
        <v>320</v>
      </c>
      <c r="AD698" s="186"/>
      <c r="AE698" s="153">
        <f t="shared" si="83"/>
        <v>319.99999999999994</v>
      </c>
      <c r="AF698" s="153">
        <f t="shared" si="80"/>
        <v>2.5</v>
      </c>
      <c r="AG698" s="130">
        <f t="shared" si="79"/>
        <v>0.3</v>
      </c>
      <c r="AH698" s="220">
        <f t="shared" si="81"/>
        <v>2.5</v>
      </c>
      <c r="AI698" s="220">
        <f t="shared" si="76"/>
        <v>0.3</v>
      </c>
    </row>
    <row r="699" spans="27:35" ht="15.75">
      <c r="AA699" s="187">
        <f t="shared" si="78"/>
        <v>320.99999</v>
      </c>
      <c r="AB699" s="185">
        <f t="shared" si="77"/>
        <v>320.99998999999997</v>
      </c>
      <c r="AC699" s="188">
        <f t="shared" si="82"/>
        <v>320</v>
      </c>
      <c r="AD699" s="186"/>
      <c r="AE699" s="153">
        <f t="shared" si="83"/>
        <v>319.99999999999994</v>
      </c>
      <c r="AF699" s="153">
        <f t="shared" si="80"/>
        <v>2.5</v>
      </c>
      <c r="AG699" s="130">
        <f t="shared" si="79"/>
        <v>0</v>
      </c>
      <c r="AH699" s="220">
        <f t="shared" si="81"/>
        <v>2.5</v>
      </c>
      <c r="AI699" s="220">
        <f aca="true" t="shared" si="84" ref="AI699:AI758">IF($J$5=0,$V$40,IF($U$1&lt;=AB699,$AC$55,AG699))</f>
        <v>0.3</v>
      </c>
    </row>
    <row r="700" spans="27:35" ht="15.75">
      <c r="AA700" s="187">
        <f t="shared" si="78"/>
        <v>321</v>
      </c>
      <c r="AB700" s="185">
        <f aca="true" t="shared" si="85" ref="AB700:AB758">AA700*AC$56</f>
        <v>320.99999999999994</v>
      </c>
      <c r="AC700" s="188">
        <f t="shared" si="82"/>
        <v>321</v>
      </c>
      <c r="AD700" s="186"/>
      <c r="AE700" s="153">
        <f t="shared" si="83"/>
        <v>320.99999999999994</v>
      </c>
      <c r="AF700" s="153">
        <f t="shared" si="80"/>
        <v>2.5</v>
      </c>
      <c r="AG700" s="130">
        <f t="shared" si="79"/>
        <v>0</v>
      </c>
      <c r="AH700" s="220">
        <f t="shared" si="81"/>
        <v>2.5</v>
      </c>
      <c r="AI700" s="220">
        <f t="shared" si="84"/>
        <v>0.3</v>
      </c>
    </row>
    <row r="701" spans="27:35" ht="15.75">
      <c r="AA701" s="187">
        <f aca="true" t="shared" si="86" ref="AA701:AA758">AA699+1</f>
        <v>321.99999</v>
      </c>
      <c r="AB701" s="185">
        <f t="shared" si="85"/>
        <v>321.99998999999997</v>
      </c>
      <c r="AC701" s="188">
        <f t="shared" si="82"/>
        <v>321</v>
      </c>
      <c r="AD701" s="186"/>
      <c r="AE701" s="153">
        <f t="shared" si="83"/>
        <v>320.99999999999994</v>
      </c>
      <c r="AF701" s="153">
        <f t="shared" si="80"/>
        <v>2.5</v>
      </c>
      <c r="AG701" s="130">
        <f t="shared" si="79"/>
        <v>0.3</v>
      </c>
      <c r="AH701" s="220">
        <f t="shared" si="81"/>
        <v>2.5</v>
      </c>
      <c r="AI701" s="220">
        <f t="shared" si="84"/>
        <v>0.3</v>
      </c>
    </row>
    <row r="702" spans="27:35" ht="15.75">
      <c r="AA702" s="187">
        <f t="shared" si="86"/>
        <v>322</v>
      </c>
      <c r="AB702" s="185">
        <f t="shared" si="85"/>
        <v>321.99999999999994</v>
      </c>
      <c r="AC702" s="188">
        <f t="shared" si="82"/>
        <v>322</v>
      </c>
      <c r="AD702" s="186"/>
      <c r="AE702" s="153">
        <f t="shared" si="83"/>
        <v>321.99999999999994</v>
      </c>
      <c r="AF702" s="153">
        <f t="shared" si="80"/>
        <v>2.5</v>
      </c>
      <c r="AG702" s="130">
        <f t="shared" si="79"/>
        <v>0.3</v>
      </c>
      <c r="AH702" s="220">
        <f t="shared" si="81"/>
        <v>2.5</v>
      </c>
      <c r="AI702" s="220">
        <f t="shared" si="84"/>
        <v>0.3</v>
      </c>
    </row>
    <row r="703" spans="27:35" ht="15.75">
      <c r="AA703" s="187">
        <f t="shared" si="86"/>
        <v>322.99999</v>
      </c>
      <c r="AB703" s="185">
        <f t="shared" si="85"/>
        <v>322.99998999999997</v>
      </c>
      <c r="AC703" s="188">
        <f t="shared" si="82"/>
        <v>322</v>
      </c>
      <c r="AD703" s="186"/>
      <c r="AE703" s="153">
        <f t="shared" si="83"/>
        <v>321.99999999999994</v>
      </c>
      <c r="AF703" s="153">
        <f t="shared" si="80"/>
        <v>2.5</v>
      </c>
      <c r="AG703" s="130">
        <f aca="true" t="shared" si="87" ref="AG703:AG758">AG699</f>
        <v>0</v>
      </c>
      <c r="AH703" s="220">
        <f t="shared" si="81"/>
        <v>2.5</v>
      </c>
      <c r="AI703" s="220">
        <f t="shared" si="84"/>
        <v>0.3</v>
      </c>
    </row>
    <row r="704" spans="27:35" ht="15.75">
      <c r="AA704" s="187">
        <f t="shared" si="86"/>
        <v>323</v>
      </c>
      <c r="AB704" s="185">
        <f t="shared" si="85"/>
        <v>322.99999999999994</v>
      </c>
      <c r="AC704" s="188">
        <f t="shared" si="82"/>
        <v>323</v>
      </c>
      <c r="AD704" s="186"/>
      <c r="AE704" s="153">
        <f t="shared" si="83"/>
        <v>322.99999999999994</v>
      </c>
      <c r="AF704" s="153">
        <f t="shared" si="80"/>
        <v>2.5</v>
      </c>
      <c r="AG704" s="130">
        <f t="shared" si="87"/>
        <v>0</v>
      </c>
      <c r="AH704" s="220">
        <f t="shared" si="81"/>
        <v>2.5</v>
      </c>
      <c r="AI704" s="220">
        <f t="shared" si="84"/>
        <v>0.3</v>
      </c>
    </row>
    <row r="705" spans="27:35" ht="15.75">
      <c r="AA705" s="187">
        <f t="shared" si="86"/>
        <v>323.99999</v>
      </c>
      <c r="AB705" s="185">
        <f t="shared" si="85"/>
        <v>323.99998999999997</v>
      </c>
      <c r="AC705" s="188">
        <f t="shared" si="82"/>
        <v>323</v>
      </c>
      <c r="AD705" s="186"/>
      <c r="AE705" s="153">
        <f t="shared" si="83"/>
        <v>322.99999999999994</v>
      </c>
      <c r="AF705" s="153">
        <f t="shared" si="80"/>
        <v>2.5</v>
      </c>
      <c r="AG705" s="130">
        <f t="shared" si="87"/>
        <v>0.3</v>
      </c>
      <c r="AH705" s="220">
        <f t="shared" si="81"/>
        <v>2.5</v>
      </c>
      <c r="AI705" s="220">
        <f t="shared" si="84"/>
        <v>0.3</v>
      </c>
    </row>
    <row r="706" spans="27:35" ht="15.75">
      <c r="AA706" s="187">
        <f t="shared" si="86"/>
        <v>324</v>
      </c>
      <c r="AB706" s="185">
        <f t="shared" si="85"/>
        <v>323.99999999999994</v>
      </c>
      <c r="AC706" s="188">
        <f t="shared" si="82"/>
        <v>324</v>
      </c>
      <c r="AD706" s="186"/>
      <c r="AE706" s="153">
        <f t="shared" si="83"/>
        <v>323.99999999999994</v>
      </c>
      <c r="AF706" s="153">
        <f t="shared" si="80"/>
        <v>2.5</v>
      </c>
      <c r="AG706" s="130">
        <f t="shared" si="87"/>
        <v>0.3</v>
      </c>
      <c r="AH706" s="220">
        <f t="shared" si="81"/>
        <v>2.5</v>
      </c>
      <c r="AI706" s="220">
        <f t="shared" si="84"/>
        <v>0.3</v>
      </c>
    </row>
    <row r="707" spans="27:35" ht="15.75">
      <c r="AA707" s="187">
        <f t="shared" si="86"/>
        <v>324.99999</v>
      </c>
      <c r="AB707" s="185">
        <f t="shared" si="85"/>
        <v>324.99998999999997</v>
      </c>
      <c r="AC707" s="188">
        <f t="shared" si="82"/>
        <v>324</v>
      </c>
      <c r="AD707" s="186"/>
      <c r="AE707" s="153">
        <f t="shared" si="83"/>
        <v>323.99999999999994</v>
      </c>
      <c r="AF707" s="153">
        <f aca="true" t="shared" si="88" ref="AF707:AF758">$AB$43+$AB$42/2+$AB$34*AB707</f>
        <v>2.5</v>
      </c>
      <c r="AG707" s="130">
        <f t="shared" si="87"/>
        <v>0</v>
      </c>
      <c r="AH707" s="220">
        <f aca="true" t="shared" si="89" ref="AH707:AH758">IF($J$5=0,$AB$43+$AB$42/2,IF($U$1&lt;=AB707,$AB$55,AF707))</f>
        <v>2.5</v>
      </c>
      <c r="AI707" s="220">
        <f t="shared" si="84"/>
        <v>0.3</v>
      </c>
    </row>
    <row r="708" spans="27:35" ht="15.75">
      <c r="AA708" s="187">
        <f t="shared" si="86"/>
        <v>325</v>
      </c>
      <c r="AB708" s="185">
        <f t="shared" si="85"/>
        <v>324.99999999999994</v>
      </c>
      <c r="AC708" s="188">
        <f t="shared" si="82"/>
        <v>325</v>
      </c>
      <c r="AD708" s="186"/>
      <c r="AE708" s="153">
        <f t="shared" si="83"/>
        <v>324.99999999999994</v>
      </c>
      <c r="AF708" s="153">
        <f t="shared" si="88"/>
        <v>2.5</v>
      </c>
      <c r="AG708" s="130">
        <f t="shared" si="87"/>
        <v>0</v>
      </c>
      <c r="AH708" s="220">
        <f t="shared" si="89"/>
        <v>2.5</v>
      </c>
      <c r="AI708" s="220">
        <f t="shared" si="84"/>
        <v>0.3</v>
      </c>
    </row>
    <row r="709" spans="27:35" ht="15.75">
      <c r="AA709" s="187">
        <f t="shared" si="86"/>
        <v>325.99999</v>
      </c>
      <c r="AB709" s="185">
        <f t="shared" si="85"/>
        <v>325.99998999999997</v>
      </c>
      <c r="AC709" s="188">
        <f t="shared" si="82"/>
        <v>325</v>
      </c>
      <c r="AD709" s="186"/>
      <c r="AE709" s="153">
        <f t="shared" si="83"/>
        <v>324.99999999999994</v>
      </c>
      <c r="AF709" s="153">
        <f t="shared" si="88"/>
        <v>2.5</v>
      </c>
      <c r="AG709" s="130">
        <f t="shared" si="87"/>
        <v>0.3</v>
      </c>
      <c r="AH709" s="220">
        <f t="shared" si="89"/>
        <v>2.5</v>
      </c>
      <c r="AI709" s="220">
        <f t="shared" si="84"/>
        <v>0.3</v>
      </c>
    </row>
    <row r="710" spans="27:35" ht="15.75">
      <c r="AA710" s="187">
        <f t="shared" si="86"/>
        <v>326</v>
      </c>
      <c r="AB710" s="185">
        <f t="shared" si="85"/>
        <v>325.99999999999994</v>
      </c>
      <c r="AC710" s="188">
        <f t="shared" si="82"/>
        <v>326</v>
      </c>
      <c r="AD710" s="186"/>
      <c r="AE710" s="153">
        <f t="shared" si="83"/>
        <v>325.99999999999994</v>
      </c>
      <c r="AF710" s="153">
        <f t="shared" si="88"/>
        <v>2.5</v>
      </c>
      <c r="AG710" s="130">
        <f t="shared" si="87"/>
        <v>0.3</v>
      </c>
      <c r="AH710" s="220">
        <f t="shared" si="89"/>
        <v>2.5</v>
      </c>
      <c r="AI710" s="220">
        <f t="shared" si="84"/>
        <v>0.3</v>
      </c>
    </row>
    <row r="711" spans="27:35" ht="15.75">
      <c r="AA711" s="187">
        <f t="shared" si="86"/>
        <v>326.99999</v>
      </c>
      <c r="AB711" s="185">
        <f t="shared" si="85"/>
        <v>326.99998999999997</v>
      </c>
      <c r="AC711" s="188">
        <f t="shared" si="82"/>
        <v>326</v>
      </c>
      <c r="AD711" s="186"/>
      <c r="AE711" s="153">
        <f t="shared" si="83"/>
        <v>325.99999999999994</v>
      </c>
      <c r="AF711" s="153">
        <f t="shared" si="88"/>
        <v>2.5</v>
      </c>
      <c r="AG711" s="130">
        <f t="shared" si="87"/>
        <v>0</v>
      </c>
      <c r="AH711" s="220">
        <f t="shared" si="89"/>
        <v>2.5</v>
      </c>
      <c r="AI711" s="220">
        <f t="shared" si="84"/>
        <v>0.3</v>
      </c>
    </row>
    <row r="712" spans="27:35" ht="15.75">
      <c r="AA712" s="187">
        <f t="shared" si="86"/>
        <v>327</v>
      </c>
      <c r="AB712" s="185">
        <f t="shared" si="85"/>
        <v>326.99999999999994</v>
      </c>
      <c r="AC712" s="188">
        <f t="shared" si="82"/>
        <v>327</v>
      </c>
      <c r="AD712" s="186"/>
      <c r="AE712" s="153">
        <f t="shared" si="83"/>
        <v>326.99999999999994</v>
      </c>
      <c r="AF712" s="153">
        <f t="shared" si="88"/>
        <v>2.5</v>
      </c>
      <c r="AG712" s="130">
        <f t="shared" si="87"/>
        <v>0</v>
      </c>
      <c r="AH712" s="220">
        <f t="shared" si="89"/>
        <v>2.5</v>
      </c>
      <c r="AI712" s="220">
        <f t="shared" si="84"/>
        <v>0.3</v>
      </c>
    </row>
    <row r="713" spans="27:35" ht="15.75">
      <c r="AA713" s="187">
        <f t="shared" si="86"/>
        <v>327.99999</v>
      </c>
      <c r="AB713" s="185">
        <f t="shared" si="85"/>
        <v>327.99998999999997</v>
      </c>
      <c r="AC713" s="188">
        <f t="shared" si="82"/>
        <v>327</v>
      </c>
      <c r="AD713" s="186"/>
      <c r="AE713" s="153">
        <f t="shared" si="83"/>
        <v>326.99999999999994</v>
      </c>
      <c r="AF713" s="153">
        <f t="shared" si="88"/>
        <v>2.5</v>
      </c>
      <c r="AG713" s="130">
        <f t="shared" si="87"/>
        <v>0.3</v>
      </c>
      <c r="AH713" s="220">
        <f t="shared" si="89"/>
        <v>2.5</v>
      </c>
      <c r="AI713" s="220">
        <f t="shared" si="84"/>
        <v>0.3</v>
      </c>
    </row>
    <row r="714" spans="27:35" ht="15.75">
      <c r="AA714" s="187">
        <f t="shared" si="86"/>
        <v>328</v>
      </c>
      <c r="AB714" s="185">
        <f t="shared" si="85"/>
        <v>327.99999999999994</v>
      </c>
      <c r="AC714" s="188">
        <f t="shared" si="82"/>
        <v>328</v>
      </c>
      <c r="AD714" s="186"/>
      <c r="AE714" s="153">
        <f t="shared" si="83"/>
        <v>327.99999999999994</v>
      </c>
      <c r="AF714" s="153">
        <f t="shared" si="88"/>
        <v>2.5</v>
      </c>
      <c r="AG714" s="130">
        <f t="shared" si="87"/>
        <v>0.3</v>
      </c>
      <c r="AH714" s="220">
        <f t="shared" si="89"/>
        <v>2.5</v>
      </c>
      <c r="AI714" s="220">
        <f t="shared" si="84"/>
        <v>0.3</v>
      </c>
    </row>
    <row r="715" spans="27:35" ht="15.75">
      <c r="AA715" s="187">
        <f t="shared" si="86"/>
        <v>328.99999</v>
      </c>
      <c r="AB715" s="185">
        <f t="shared" si="85"/>
        <v>328.99998999999997</v>
      </c>
      <c r="AC715" s="188">
        <f t="shared" si="82"/>
        <v>328</v>
      </c>
      <c r="AD715" s="186"/>
      <c r="AE715" s="153">
        <f t="shared" si="83"/>
        <v>327.99999999999994</v>
      </c>
      <c r="AF715" s="153">
        <f t="shared" si="88"/>
        <v>2.5</v>
      </c>
      <c r="AG715" s="130">
        <f t="shared" si="87"/>
        <v>0</v>
      </c>
      <c r="AH715" s="220">
        <f t="shared" si="89"/>
        <v>2.5</v>
      </c>
      <c r="AI715" s="220">
        <f t="shared" si="84"/>
        <v>0.3</v>
      </c>
    </row>
    <row r="716" spans="27:35" ht="15.75">
      <c r="AA716" s="187">
        <f t="shared" si="86"/>
        <v>329</v>
      </c>
      <c r="AB716" s="185">
        <f t="shared" si="85"/>
        <v>328.99999999999994</v>
      </c>
      <c r="AC716" s="188">
        <f t="shared" si="82"/>
        <v>329</v>
      </c>
      <c r="AD716" s="186"/>
      <c r="AE716" s="153">
        <f t="shared" si="83"/>
        <v>328.99999999999994</v>
      </c>
      <c r="AF716" s="153">
        <f t="shared" si="88"/>
        <v>2.5</v>
      </c>
      <c r="AG716" s="130">
        <f t="shared" si="87"/>
        <v>0</v>
      </c>
      <c r="AH716" s="220">
        <f t="shared" si="89"/>
        <v>2.5</v>
      </c>
      <c r="AI716" s="220">
        <f t="shared" si="84"/>
        <v>0.3</v>
      </c>
    </row>
    <row r="717" spans="27:35" ht="15.75">
      <c r="AA717" s="187">
        <f t="shared" si="86"/>
        <v>329.99999</v>
      </c>
      <c r="AB717" s="185">
        <f t="shared" si="85"/>
        <v>329.99998999999997</v>
      </c>
      <c r="AC717" s="188">
        <f t="shared" si="82"/>
        <v>329</v>
      </c>
      <c r="AD717" s="186"/>
      <c r="AE717" s="153">
        <f t="shared" si="83"/>
        <v>328.99999999999994</v>
      </c>
      <c r="AF717" s="153">
        <f t="shared" si="88"/>
        <v>2.5</v>
      </c>
      <c r="AG717" s="130">
        <f t="shared" si="87"/>
        <v>0.3</v>
      </c>
      <c r="AH717" s="220">
        <f t="shared" si="89"/>
        <v>2.5</v>
      </c>
      <c r="AI717" s="220">
        <f t="shared" si="84"/>
        <v>0.3</v>
      </c>
    </row>
    <row r="718" spans="27:35" ht="15.75">
      <c r="AA718" s="187">
        <f t="shared" si="86"/>
        <v>330</v>
      </c>
      <c r="AB718" s="185">
        <f t="shared" si="85"/>
        <v>329.99999999999994</v>
      </c>
      <c r="AC718" s="188">
        <f t="shared" si="82"/>
        <v>330</v>
      </c>
      <c r="AD718" s="186"/>
      <c r="AE718" s="153">
        <f t="shared" si="83"/>
        <v>329.99999999999994</v>
      </c>
      <c r="AF718" s="153">
        <f t="shared" si="88"/>
        <v>2.5</v>
      </c>
      <c r="AG718" s="130">
        <f t="shared" si="87"/>
        <v>0.3</v>
      </c>
      <c r="AH718" s="220">
        <f t="shared" si="89"/>
        <v>2.5</v>
      </c>
      <c r="AI718" s="220">
        <f t="shared" si="84"/>
        <v>0.3</v>
      </c>
    </row>
    <row r="719" spans="27:35" ht="15.75">
      <c r="AA719" s="187">
        <f t="shared" si="86"/>
        <v>330.99999</v>
      </c>
      <c r="AB719" s="185">
        <f t="shared" si="85"/>
        <v>330.99998999999997</v>
      </c>
      <c r="AC719" s="188">
        <f aca="true" t="shared" si="90" ref="AC719:AC758">TRUNC(AA719)</f>
        <v>330</v>
      </c>
      <c r="AD719" s="186"/>
      <c r="AE719" s="153">
        <f aca="true" t="shared" si="91" ref="AE719:AE758">AC719*$AB$31</f>
        <v>329.99999999999994</v>
      </c>
      <c r="AF719" s="153">
        <f t="shared" si="88"/>
        <v>2.5</v>
      </c>
      <c r="AG719" s="130">
        <f t="shared" si="87"/>
        <v>0</v>
      </c>
      <c r="AH719" s="220">
        <f t="shared" si="89"/>
        <v>2.5</v>
      </c>
      <c r="AI719" s="220">
        <f t="shared" si="84"/>
        <v>0.3</v>
      </c>
    </row>
    <row r="720" spans="27:35" ht="15.75">
      <c r="AA720" s="187">
        <f t="shared" si="86"/>
        <v>331</v>
      </c>
      <c r="AB720" s="185">
        <f t="shared" si="85"/>
        <v>330.99999999999994</v>
      </c>
      <c r="AC720" s="188">
        <f t="shared" si="90"/>
        <v>331</v>
      </c>
      <c r="AD720" s="186"/>
      <c r="AE720" s="153">
        <f t="shared" si="91"/>
        <v>330.99999999999994</v>
      </c>
      <c r="AF720" s="153">
        <f t="shared" si="88"/>
        <v>2.5</v>
      </c>
      <c r="AG720" s="130">
        <f t="shared" si="87"/>
        <v>0</v>
      </c>
      <c r="AH720" s="220">
        <f t="shared" si="89"/>
        <v>2.5</v>
      </c>
      <c r="AI720" s="220">
        <f t="shared" si="84"/>
        <v>0.3</v>
      </c>
    </row>
    <row r="721" spans="27:35" ht="15.75">
      <c r="AA721" s="187">
        <f t="shared" si="86"/>
        <v>331.99999</v>
      </c>
      <c r="AB721" s="185">
        <f t="shared" si="85"/>
        <v>331.99998999999997</v>
      </c>
      <c r="AC721" s="188">
        <f t="shared" si="90"/>
        <v>331</v>
      </c>
      <c r="AD721" s="186"/>
      <c r="AE721" s="153">
        <f t="shared" si="91"/>
        <v>330.99999999999994</v>
      </c>
      <c r="AF721" s="153">
        <f t="shared" si="88"/>
        <v>2.5</v>
      </c>
      <c r="AG721" s="130">
        <f t="shared" si="87"/>
        <v>0.3</v>
      </c>
      <c r="AH721" s="220">
        <f t="shared" si="89"/>
        <v>2.5</v>
      </c>
      <c r="AI721" s="220">
        <f t="shared" si="84"/>
        <v>0.3</v>
      </c>
    </row>
    <row r="722" spans="27:35" ht="15.75">
      <c r="AA722" s="187">
        <f t="shared" si="86"/>
        <v>332</v>
      </c>
      <c r="AB722" s="185">
        <f t="shared" si="85"/>
        <v>331.99999999999994</v>
      </c>
      <c r="AC722" s="188">
        <f t="shared" si="90"/>
        <v>332</v>
      </c>
      <c r="AD722" s="186"/>
      <c r="AE722" s="153">
        <f t="shared" si="91"/>
        <v>331.99999999999994</v>
      </c>
      <c r="AF722" s="153">
        <f t="shared" si="88"/>
        <v>2.5</v>
      </c>
      <c r="AG722" s="130">
        <f t="shared" si="87"/>
        <v>0.3</v>
      </c>
      <c r="AH722" s="220">
        <f t="shared" si="89"/>
        <v>2.5</v>
      </c>
      <c r="AI722" s="220">
        <f t="shared" si="84"/>
        <v>0.3</v>
      </c>
    </row>
    <row r="723" spans="27:35" ht="15.75">
      <c r="AA723" s="187">
        <f t="shared" si="86"/>
        <v>332.99999</v>
      </c>
      <c r="AB723" s="185">
        <f t="shared" si="85"/>
        <v>332.99998999999997</v>
      </c>
      <c r="AC723" s="188">
        <f t="shared" si="90"/>
        <v>332</v>
      </c>
      <c r="AD723" s="186"/>
      <c r="AE723" s="153">
        <f t="shared" si="91"/>
        <v>331.99999999999994</v>
      </c>
      <c r="AF723" s="153">
        <f t="shared" si="88"/>
        <v>2.5</v>
      </c>
      <c r="AG723" s="130">
        <f t="shared" si="87"/>
        <v>0</v>
      </c>
      <c r="AH723" s="220">
        <f t="shared" si="89"/>
        <v>2.5</v>
      </c>
      <c r="AI723" s="220">
        <f t="shared" si="84"/>
        <v>0.3</v>
      </c>
    </row>
    <row r="724" spans="27:35" ht="15.75">
      <c r="AA724" s="187">
        <f t="shared" si="86"/>
        <v>333</v>
      </c>
      <c r="AB724" s="185">
        <f t="shared" si="85"/>
        <v>332.99999999999994</v>
      </c>
      <c r="AC724" s="188">
        <f t="shared" si="90"/>
        <v>333</v>
      </c>
      <c r="AD724" s="186"/>
      <c r="AE724" s="153">
        <f t="shared" si="91"/>
        <v>332.99999999999994</v>
      </c>
      <c r="AF724" s="153">
        <f t="shared" si="88"/>
        <v>2.5</v>
      </c>
      <c r="AG724" s="130">
        <f t="shared" si="87"/>
        <v>0</v>
      </c>
      <c r="AH724" s="220">
        <f t="shared" si="89"/>
        <v>2.5</v>
      </c>
      <c r="AI724" s="220">
        <f t="shared" si="84"/>
        <v>0.3</v>
      </c>
    </row>
    <row r="725" spans="27:35" ht="15.75">
      <c r="AA725" s="187">
        <f t="shared" si="86"/>
        <v>333.99999</v>
      </c>
      <c r="AB725" s="185">
        <f t="shared" si="85"/>
        <v>333.99998999999997</v>
      </c>
      <c r="AC725" s="188">
        <f t="shared" si="90"/>
        <v>333</v>
      </c>
      <c r="AD725" s="186"/>
      <c r="AE725" s="153">
        <f t="shared" si="91"/>
        <v>332.99999999999994</v>
      </c>
      <c r="AF725" s="153">
        <f t="shared" si="88"/>
        <v>2.5</v>
      </c>
      <c r="AG725" s="130">
        <f t="shared" si="87"/>
        <v>0.3</v>
      </c>
      <c r="AH725" s="220">
        <f t="shared" si="89"/>
        <v>2.5</v>
      </c>
      <c r="AI725" s="220">
        <f t="shared" si="84"/>
        <v>0.3</v>
      </c>
    </row>
    <row r="726" spans="27:35" ht="15.75">
      <c r="AA726" s="187">
        <f t="shared" si="86"/>
        <v>334</v>
      </c>
      <c r="AB726" s="185">
        <f t="shared" si="85"/>
        <v>333.99999999999994</v>
      </c>
      <c r="AC726" s="188">
        <f t="shared" si="90"/>
        <v>334</v>
      </c>
      <c r="AD726" s="186"/>
      <c r="AE726" s="153">
        <f t="shared" si="91"/>
        <v>333.99999999999994</v>
      </c>
      <c r="AF726" s="153">
        <f t="shared" si="88"/>
        <v>2.5</v>
      </c>
      <c r="AG726" s="130">
        <f t="shared" si="87"/>
        <v>0.3</v>
      </c>
      <c r="AH726" s="220">
        <f t="shared" si="89"/>
        <v>2.5</v>
      </c>
      <c r="AI726" s="220">
        <f t="shared" si="84"/>
        <v>0.3</v>
      </c>
    </row>
    <row r="727" spans="27:35" ht="15.75">
      <c r="AA727" s="187">
        <f t="shared" si="86"/>
        <v>334.99999</v>
      </c>
      <c r="AB727" s="185">
        <f t="shared" si="85"/>
        <v>334.99998999999997</v>
      </c>
      <c r="AC727" s="188">
        <f t="shared" si="90"/>
        <v>334</v>
      </c>
      <c r="AD727" s="186"/>
      <c r="AE727" s="153">
        <f t="shared" si="91"/>
        <v>333.99999999999994</v>
      </c>
      <c r="AF727" s="153">
        <f t="shared" si="88"/>
        <v>2.5</v>
      </c>
      <c r="AG727" s="130">
        <f t="shared" si="87"/>
        <v>0</v>
      </c>
      <c r="AH727" s="220">
        <f t="shared" si="89"/>
        <v>2.5</v>
      </c>
      <c r="AI727" s="220">
        <f t="shared" si="84"/>
        <v>0.3</v>
      </c>
    </row>
    <row r="728" spans="27:35" ht="15.75">
      <c r="AA728" s="187">
        <f t="shared" si="86"/>
        <v>335</v>
      </c>
      <c r="AB728" s="185">
        <f t="shared" si="85"/>
        <v>334.99999999999994</v>
      </c>
      <c r="AC728" s="188">
        <f t="shared" si="90"/>
        <v>335</v>
      </c>
      <c r="AD728" s="186"/>
      <c r="AE728" s="153">
        <f t="shared" si="91"/>
        <v>334.99999999999994</v>
      </c>
      <c r="AF728" s="153">
        <f t="shared" si="88"/>
        <v>2.5</v>
      </c>
      <c r="AG728" s="130">
        <f t="shared" si="87"/>
        <v>0</v>
      </c>
      <c r="AH728" s="220">
        <f t="shared" si="89"/>
        <v>2.5</v>
      </c>
      <c r="AI728" s="220">
        <f t="shared" si="84"/>
        <v>0.3</v>
      </c>
    </row>
    <row r="729" spans="27:35" ht="15.75">
      <c r="AA729" s="187">
        <f t="shared" si="86"/>
        <v>335.99999</v>
      </c>
      <c r="AB729" s="185">
        <f t="shared" si="85"/>
        <v>335.99998999999997</v>
      </c>
      <c r="AC729" s="188">
        <f t="shared" si="90"/>
        <v>335</v>
      </c>
      <c r="AD729" s="186"/>
      <c r="AE729" s="153">
        <f t="shared" si="91"/>
        <v>334.99999999999994</v>
      </c>
      <c r="AF729" s="153">
        <f t="shared" si="88"/>
        <v>2.5</v>
      </c>
      <c r="AG729" s="130">
        <f t="shared" si="87"/>
        <v>0.3</v>
      </c>
      <c r="AH729" s="220">
        <f t="shared" si="89"/>
        <v>2.5</v>
      </c>
      <c r="AI729" s="220">
        <f t="shared" si="84"/>
        <v>0.3</v>
      </c>
    </row>
    <row r="730" spans="27:35" ht="15.75">
      <c r="AA730" s="187">
        <f t="shared" si="86"/>
        <v>336</v>
      </c>
      <c r="AB730" s="185">
        <f t="shared" si="85"/>
        <v>335.99999999999994</v>
      </c>
      <c r="AC730" s="188">
        <f t="shared" si="90"/>
        <v>336</v>
      </c>
      <c r="AD730" s="186"/>
      <c r="AE730" s="153">
        <f t="shared" si="91"/>
        <v>335.99999999999994</v>
      </c>
      <c r="AF730" s="153">
        <f t="shared" si="88"/>
        <v>2.5</v>
      </c>
      <c r="AG730" s="130">
        <f t="shared" si="87"/>
        <v>0.3</v>
      </c>
      <c r="AH730" s="220">
        <f t="shared" si="89"/>
        <v>2.5</v>
      </c>
      <c r="AI730" s="220">
        <f t="shared" si="84"/>
        <v>0.3</v>
      </c>
    </row>
    <row r="731" spans="27:35" ht="15.75">
      <c r="AA731" s="187">
        <f t="shared" si="86"/>
        <v>336.99999</v>
      </c>
      <c r="AB731" s="185">
        <f t="shared" si="85"/>
        <v>336.99998999999997</v>
      </c>
      <c r="AC731" s="188">
        <f t="shared" si="90"/>
        <v>336</v>
      </c>
      <c r="AD731" s="186"/>
      <c r="AE731" s="153">
        <f t="shared" si="91"/>
        <v>335.99999999999994</v>
      </c>
      <c r="AF731" s="153">
        <f t="shared" si="88"/>
        <v>2.5</v>
      </c>
      <c r="AG731" s="130">
        <f t="shared" si="87"/>
        <v>0</v>
      </c>
      <c r="AH731" s="220">
        <f t="shared" si="89"/>
        <v>2.5</v>
      </c>
      <c r="AI731" s="220">
        <f t="shared" si="84"/>
        <v>0.3</v>
      </c>
    </row>
    <row r="732" spans="27:35" ht="15.75">
      <c r="AA732" s="187">
        <f t="shared" si="86"/>
        <v>337</v>
      </c>
      <c r="AB732" s="185">
        <f t="shared" si="85"/>
        <v>336.99999999999994</v>
      </c>
      <c r="AC732" s="188">
        <f t="shared" si="90"/>
        <v>337</v>
      </c>
      <c r="AD732" s="186"/>
      <c r="AE732" s="153">
        <f t="shared" si="91"/>
        <v>336.99999999999994</v>
      </c>
      <c r="AF732" s="153">
        <f t="shared" si="88"/>
        <v>2.5</v>
      </c>
      <c r="AG732" s="130">
        <f t="shared" si="87"/>
        <v>0</v>
      </c>
      <c r="AH732" s="220">
        <f t="shared" si="89"/>
        <v>2.5</v>
      </c>
      <c r="AI732" s="220">
        <f t="shared" si="84"/>
        <v>0.3</v>
      </c>
    </row>
    <row r="733" spans="27:35" ht="15.75">
      <c r="AA733" s="187">
        <f t="shared" si="86"/>
        <v>337.99999</v>
      </c>
      <c r="AB733" s="185">
        <f t="shared" si="85"/>
        <v>337.99998999999997</v>
      </c>
      <c r="AC733" s="188">
        <f t="shared" si="90"/>
        <v>337</v>
      </c>
      <c r="AD733" s="186"/>
      <c r="AE733" s="153">
        <f t="shared" si="91"/>
        <v>336.99999999999994</v>
      </c>
      <c r="AF733" s="153">
        <f t="shared" si="88"/>
        <v>2.5</v>
      </c>
      <c r="AG733" s="130">
        <f t="shared" si="87"/>
        <v>0.3</v>
      </c>
      <c r="AH733" s="220">
        <f t="shared" si="89"/>
        <v>2.5</v>
      </c>
      <c r="AI733" s="220">
        <f t="shared" si="84"/>
        <v>0.3</v>
      </c>
    </row>
    <row r="734" spans="27:35" ht="15.75">
      <c r="AA734" s="187">
        <f t="shared" si="86"/>
        <v>338</v>
      </c>
      <c r="AB734" s="185">
        <f t="shared" si="85"/>
        <v>337.99999999999994</v>
      </c>
      <c r="AC734" s="188">
        <f t="shared" si="90"/>
        <v>338</v>
      </c>
      <c r="AD734" s="186"/>
      <c r="AE734" s="153">
        <f t="shared" si="91"/>
        <v>337.99999999999994</v>
      </c>
      <c r="AF734" s="153">
        <f t="shared" si="88"/>
        <v>2.5</v>
      </c>
      <c r="AG734" s="130">
        <f t="shared" si="87"/>
        <v>0.3</v>
      </c>
      <c r="AH734" s="220">
        <f t="shared" si="89"/>
        <v>2.5</v>
      </c>
      <c r="AI734" s="220">
        <f t="shared" si="84"/>
        <v>0.3</v>
      </c>
    </row>
    <row r="735" spans="27:35" ht="15.75">
      <c r="AA735" s="187">
        <f t="shared" si="86"/>
        <v>338.99999</v>
      </c>
      <c r="AB735" s="185">
        <f t="shared" si="85"/>
        <v>338.99998999999997</v>
      </c>
      <c r="AC735" s="188">
        <f t="shared" si="90"/>
        <v>338</v>
      </c>
      <c r="AD735" s="186"/>
      <c r="AE735" s="153">
        <f t="shared" si="91"/>
        <v>337.99999999999994</v>
      </c>
      <c r="AF735" s="153">
        <f t="shared" si="88"/>
        <v>2.5</v>
      </c>
      <c r="AG735" s="130">
        <f t="shared" si="87"/>
        <v>0</v>
      </c>
      <c r="AH735" s="220">
        <f t="shared" si="89"/>
        <v>2.5</v>
      </c>
      <c r="AI735" s="220">
        <f t="shared" si="84"/>
        <v>0.3</v>
      </c>
    </row>
    <row r="736" spans="27:35" ht="15.75">
      <c r="AA736" s="187">
        <f t="shared" si="86"/>
        <v>339</v>
      </c>
      <c r="AB736" s="185">
        <f t="shared" si="85"/>
        <v>338.99999999999994</v>
      </c>
      <c r="AC736" s="188">
        <f t="shared" si="90"/>
        <v>339</v>
      </c>
      <c r="AD736" s="186"/>
      <c r="AE736" s="153">
        <f t="shared" si="91"/>
        <v>338.99999999999994</v>
      </c>
      <c r="AF736" s="153">
        <f t="shared" si="88"/>
        <v>2.5</v>
      </c>
      <c r="AG736" s="130">
        <f t="shared" si="87"/>
        <v>0</v>
      </c>
      <c r="AH736" s="220">
        <f t="shared" si="89"/>
        <v>2.5</v>
      </c>
      <c r="AI736" s="220">
        <f t="shared" si="84"/>
        <v>0.3</v>
      </c>
    </row>
    <row r="737" spans="27:35" ht="15.75">
      <c r="AA737" s="187">
        <f t="shared" si="86"/>
        <v>339.99999</v>
      </c>
      <c r="AB737" s="185">
        <f t="shared" si="85"/>
        <v>339.99998999999997</v>
      </c>
      <c r="AC737" s="188">
        <f t="shared" si="90"/>
        <v>339</v>
      </c>
      <c r="AD737" s="186"/>
      <c r="AE737" s="153">
        <f t="shared" si="91"/>
        <v>338.99999999999994</v>
      </c>
      <c r="AF737" s="153">
        <f t="shared" si="88"/>
        <v>2.5</v>
      </c>
      <c r="AG737" s="130">
        <f t="shared" si="87"/>
        <v>0.3</v>
      </c>
      <c r="AH737" s="220">
        <f t="shared" si="89"/>
        <v>2.5</v>
      </c>
      <c r="AI737" s="220">
        <f t="shared" si="84"/>
        <v>0.3</v>
      </c>
    </row>
    <row r="738" spans="27:35" ht="15.75">
      <c r="AA738" s="187">
        <f t="shared" si="86"/>
        <v>340</v>
      </c>
      <c r="AB738" s="185">
        <f t="shared" si="85"/>
        <v>339.99999999999994</v>
      </c>
      <c r="AC738" s="188">
        <f t="shared" si="90"/>
        <v>340</v>
      </c>
      <c r="AD738" s="186"/>
      <c r="AE738" s="153">
        <f t="shared" si="91"/>
        <v>339.99999999999994</v>
      </c>
      <c r="AF738" s="153">
        <f t="shared" si="88"/>
        <v>2.5</v>
      </c>
      <c r="AG738" s="130">
        <f t="shared" si="87"/>
        <v>0.3</v>
      </c>
      <c r="AH738" s="220">
        <f t="shared" si="89"/>
        <v>2.5</v>
      </c>
      <c r="AI738" s="220">
        <f t="shared" si="84"/>
        <v>0.3</v>
      </c>
    </row>
    <row r="739" spans="27:35" ht="15.75">
      <c r="AA739" s="187">
        <f t="shared" si="86"/>
        <v>340.99999</v>
      </c>
      <c r="AB739" s="185">
        <f t="shared" si="85"/>
        <v>340.99998999999997</v>
      </c>
      <c r="AC739" s="188">
        <f t="shared" si="90"/>
        <v>340</v>
      </c>
      <c r="AD739" s="186"/>
      <c r="AE739" s="153">
        <f t="shared" si="91"/>
        <v>339.99999999999994</v>
      </c>
      <c r="AF739" s="153">
        <f t="shared" si="88"/>
        <v>2.5</v>
      </c>
      <c r="AG739" s="130">
        <f t="shared" si="87"/>
        <v>0</v>
      </c>
      <c r="AH739" s="220">
        <f t="shared" si="89"/>
        <v>2.5</v>
      </c>
      <c r="AI739" s="220">
        <f t="shared" si="84"/>
        <v>0.3</v>
      </c>
    </row>
    <row r="740" spans="27:35" ht="15.75">
      <c r="AA740" s="187">
        <f t="shared" si="86"/>
        <v>341</v>
      </c>
      <c r="AB740" s="185">
        <f t="shared" si="85"/>
        <v>340.99999999999994</v>
      </c>
      <c r="AC740" s="188">
        <f t="shared" si="90"/>
        <v>341</v>
      </c>
      <c r="AD740" s="186"/>
      <c r="AE740" s="153">
        <f t="shared" si="91"/>
        <v>340.99999999999994</v>
      </c>
      <c r="AF740" s="153">
        <f t="shared" si="88"/>
        <v>2.5</v>
      </c>
      <c r="AG740" s="130">
        <f t="shared" si="87"/>
        <v>0</v>
      </c>
      <c r="AH740" s="220">
        <f t="shared" si="89"/>
        <v>2.5</v>
      </c>
      <c r="AI740" s="220">
        <f t="shared" si="84"/>
        <v>0.3</v>
      </c>
    </row>
    <row r="741" spans="27:35" ht="15.75">
      <c r="AA741" s="187">
        <f t="shared" si="86"/>
        <v>341.99999</v>
      </c>
      <c r="AB741" s="185">
        <f t="shared" si="85"/>
        <v>341.99998999999997</v>
      </c>
      <c r="AC741" s="188">
        <f t="shared" si="90"/>
        <v>341</v>
      </c>
      <c r="AD741" s="186"/>
      <c r="AE741" s="153">
        <f t="shared" si="91"/>
        <v>340.99999999999994</v>
      </c>
      <c r="AF741" s="153">
        <f t="shared" si="88"/>
        <v>2.5</v>
      </c>
      <c r="AG741" s="130">
        <f t="shared" si="87"/>
        <v>0.3</v>
      </c>
      <c r="AH741" s="220">
        <f t="shared" si="89"/>
        <v>2.5</v>
      </c>
      <c r="AI741" s="220">
        <f t="shared" si="84"/>
        <v>0.3</v>
      </c>
    </row>
    <row r="742" spans="27:35" ht="15.75">
      <c r="AA742" s="187">
        <f t="shared" si="86"/>
        <v>342</v>
      </c>
      <c r="AB742" s="185">
        <f t="shared" si="85"/>
        <v>341.99999999999994</v>
      </c>
      <c r="AC742" s="188">
        <f t="shared" si="90"/>
        <v>342</v>
      </c>
      <c r="AD742" s="186"/>
      <c r="AE742" s="153">
        <f t="shared" si="91"/>
        <v>341.99999999999994</v>
      </c>
      <c r="AF742" s="153">
        <f t="shared" si="88"/>
        <v>2.5</v>
      </c>
      <c r="AG742" s="130">
        <f t="shared" si="87"/>
        <v>0.3</v>
      </c>
      <c r="AH742" s="220">
        <f t="shared" si="89"/>
        <v>2.5</v>
      </c>
      <c r="AI742" s="220">
        <f t="shared" si="84"/>
        <v>0.3</v>
      </c>
    </row>
    <row r="743" spans="27:35" ht="15.75">
      <c r="AA743" s="187">
        <f t="shared" si="86"/>
        <v>342.99999</v>
      </c>
      <c r="AB743" s="185">
        <f t="shared" si="85"/>
        <v>342.99998999999997</v>
      </c>
      <c r="AC743" s="188">
        <f t="shared" si="90"/>
        <v>342</v>
      </c>
      <c r="AD743" s="186"/>
      <c r="AE743" s="153">
        <f t="shared" si="91"/>
        <v>341.99999999999994</v>
      </c>
      <c r="AF743" s="153">
        <f t="shared" si="88"/>
        <v>2.5</v>
      </c>
      <c r="AG743" s="130">
        <f t="shared" si="87"/>
        <v>0</v>
      </c>
      <c r="AH743" s="220">
        <f t="shared" si="89"/>
        <v>2.5</v>
      </c>
      <c r="AI743" s="220">
        <f t="shared" si="84"/>
        <v>0.3</v>
      </c>
    </row>
    <row r="744" spans="27:35" ht="15.75">
      <c r="AA744" s="187">
        <f t="shared" si="86"/>
        <v>343</v>
      </c>
      <c r="AB744" s="185">
        <f t="shared" si="85"/>
        <v>342.99999999999994</v>
      </c>
      <c r="AC744" s="188">
        <f t="shared" si="90"/>
        <v>343</v>
      </c>
      <c r="AD744" s="186"/>
      <c r="AE744" s="153">
        <f t="shared" si="91"/>
        <v>342.99999999999994</v>
      </c>
      <c r="AF744" s="153">
        <f t="shared" si="88"/>
        <v>2.5</v>
      </c>
      <c r="AG744" s="130">
        <f t="shared" si="87"/>
        <v>0</v>
      </c>
      <c r="AH744" s="220">
        <f t="shared" si="89"/>
        <v>2.5</v>
      </c>
      <c r="AI744" s="220">
        <f t="shared" si="84"/>
        <v>0.3</v>
      </c>
    </row>
    <row r="745" spans="27:35" ht="15.75">
      <c r="AA745" s="187">
        <f t="shared" si="86"/>
        <v>343.99999</v>
      </c>
      <c r="AB745" s="185">
        <f t="shared" si="85"/>
        <v>343.99998999999997</v>
      </c>
      <c r="AC745" s="188">
        <f t="shared" si="90"/>
        <v>343</v>
      </c>
      <c r="AD745" s="186"/>
      <c r="AE745" s="153">
        <f t="shared" si="91"/>
        <v>342.99999999999994</v>
      </c>
      <c r="AF745" s="153">
        <f t="shared" si="88"/>
        <v>2.5</v>
      </c>
      <c r="AG745" s="130">
        <f t="shared" si="87"/>
        <v>0.3</v>
      </c>
      <c r="AH745" s="220">
        <f t="shared" si="89"/>
        <v>2.5</v>
      </c>
      <c r="AI745" s="220">
        <f t="shared" si="84"/>
        <v>0.3</v>
      </c>
    </row>
    <row r="746" spans="27:35" ht="15.75">
      <c r="AA746" s="187">
        <f t="shared" si="86"/>
        <v>344</v>
      </c>
      <c r="AB746" s="185">
        <f t="shared" si="85"/>
        <v>343.99999999999994</v>
      </c>
      <c r="AC746" s="188">
        <f t="shared" si="90"/>
        <v>344</v>
      </c>
      <c r="AD746" s="186"/>
      <c r="AE746" s="153">
        <f t="shared" si="91"/>
        <v>343.99999999999994</v>
      </c>
      <c r="AF746" s="153">
        <f t="shared" si="88"/>
        <v>2.5</v>
      </c>
      <c r="AG746" s="130">
        <f t="shared" si="87"/>
        <v>0.3</v>
      </c>
      <c r="AH746" s="220">
        <f t="shared" si="89"/>
        <v>2.5</v>
      </c>
      <c r="AI746" s="220">
        <f t="shared" si="84"/>
        <v>0.3</v>
      </c>
    </row>
    <row r="747" spans="27:35" ht="15.75">
      <c r="AA747" s="187">
        <f t="shared" si="86"/>
        <v>344.99999</v>
      </c>
      <c r="AB747" s="185">
        <f t="shared" si="85"/>
        <v>344.99998999999997</v>
      </c>
      <c r="AC747" s="188">
        <f t="shared" si="90"/>
        <v>344</v>
      </c>
      <c r="AD747" s="186"/>
      <c r="AE747" s="153">
        <f t="shared" si="91"/>
        <v>343.99999999999994</v>
      </c>
      <c r="AF747" s="153">
        <f t="shared" si="88"/>
        <v>2.5</v>
      </c>
      <c r="AG747" s="130">
        <f t="shared" si="87"/>
        <v>0</v>
      </c>
      <c r="AH747" s="220">
        <f t="shared" si="89"/>
        <v>2.5</v>
      </c>
      <c r="AI747" s="220">
        <f t="shared" si="84"/>
        <v>0.3</v>
      </c>
    </row>
    <row r="748" spans="27:35" ht="15.75">
      <c r="AA748" s="187">
        <f t="shared" si="86"/>
        <v>345</v>
      </c>
      <c r="AB748" s="185">
        <f t="shared" si="85"/>
        <v>344.99999999999994</v>
      </c>
      <c r="AC748" s="188">
        <f t="shared" si="90"/>
        <v>345</v>
      </c>
      <c r="AD748" s="186"/>
      <c r="AE748" s="153">
        <f t="shared" si="91"/>
        <v>344.99999999999994</v>
      </c>
      <c r="AF748" s="153">
        <f t="shared" si="88"/>
        <v>2.5</v>
      </c>
      <c r="AG748" s="130">
        <f t="shared" si="87"/>
        <v>0</v>
      </c>
      <c r="AH748" s="220">
        <f t="shared" si="89"/>
        <v>2.5</v>
      </c>
      <c r="AI748" s="220">
        <f t="shared" si="84"/>
        <v>0.3</v>
      </c>
    </row>
    <row r="749" spans="27:35" ht="15.75">
      <c r="AA749" s="187">
        <f t="shared" si="86"/>
        <v>345.99999</v>
      </c>
      <c r="AB749" s="185">
        <f t="shared" si="85"/>
        <v>345.99998999999997</v>
      </c>
      <c r="AC749" s="188">
        <f t="shared" si="90"/>
        <v>345</v>
      </c>
      <c r="AD749" s="186"/>
      <c r="AE749" s="153">
        <f t="shared" si="91"/>
        <v>344.99999999999994</v>
      </c>
      <c r="AF749" s="153">
        <f t="shared" si="88"/>
        <v>2.5</v>
      </c>
      <c r="AG749" s="130">
        <f t="shared" si="87"/>
        <v>0.3</v>
      </c>
      <c r="AH749" s="220">
        <f t="shared" si="89"/>
        <v>2.5</v>
      </c>
      <c r="AI749" s="220">
        <f t="shared" si="84"/>
        <v>0.3</v>
      </c>
    </row>
    <row r="750" spans="27:35" ht="15.75">
      <c r="AA750" s="187">
        <f t="shared" si="86"/>
        <v>346</v>
      </c>
      <c r="AB750" s="185">
        <f t="shared" si="85"/>
        <v>345.99999999999994</v>
      </c>
      <c r="AC750" s="188">
        <f t="shared" si="90"/>
        <v>346</v>
      </c>
      <c r="AD750" s="186"/>
      <c r="AE750" s="153">
        <f t="shared" si="91"/>
        <v>345.99999999999994</v>
      </c>
      <c r="AF750" s="153">
        <f t="shared" si="88"/>
        <v>2.5</v>
      </c>
      <c r="AG750" s="130">
        <f t="shared" si="87"/>
        <v>0.3</v>
      </c>
      <c r="AH750" s="220">
        <f t="shared" si="89"/>
        <v>2.5</v>
      </c>
      <c r="AI750" s="220">
        <f t="shared" si="84"/>
        <v>0.3</v>
      </c>
    </row>
    <row r="751" spans="27:35" ht="15.75">
      <c r="AA751" s="187">
        <f t="shared" si="86"/>
        <v>346.99999</v>
      </c>
      <c r="AB751" s="185">
        <f t="shared" si="85"/>
        <v>346.99998999999997</v>
      </c>
      <c r="AC751" s="188">
        <f t="shared" si="90"/>
        <v>346</v>
      </c>
      <c r="AD751" s="186"/>
      <c r="AE751" s="153">
        <f t="shared" si="91"/>
        <v>345.99999999999994</v>
      </c>
      <c r="AF751" s="153">
        <f t="shared" si="88"/>
        <v>2.5</v>
      </c>
      <c r="AG751" s="130">
        <f t="shared" si="87"/>
        <v>0</v>
      </c>
      <c r="AH751" s="220">
        <f t="shared" si="89"/>
        <v>2.5</v>
      </c>
      <c r="AI751" s="220">
        <f t="shared" si="84"/>
        <v>0.3</v>
      </c>
    </row>
    <row r="752" spans="27:35" ht="15.75">
      <c r="AA752" s="187">
        <f t="shared" si="86"/>
        <v>347</v>
      </c>
      <c r="AB752" s="185">
        <f t="shared" si="85"/>
        <v>346.99999999999994</v>
      </c>
      <c r="AC752" s="188">
        <f t="shared" si="90"/>
        <v>347</v>
      </c>
      <c r="AD752" s="186"/>
      <c r="AE752" s="153">
        <f t="shared" si="91"/>
        <v>346.99999999999994</v>
      </c>
      <c r="AF752" s="153">
        <f t="shared" si="88"/>
        <v>2.5</v>
      </c>
      <c r="AG752" s="130">
        <f t="shared" si="87"/>
        <v>0</v>
      </c>
      <c r="AH752" s="220">
        <f t="shared" si="89"/>
        <v>2.5</v>
      </c>
      <c r="AI752" s="220">
        <f t="shared" si="84"/>
        <v>0.3</v>
      </c>
    </row>
    <row r="753" spans="27:35" ht="15.75">
      <c r="AA753" s="187">
        <f t="shared" si="86"/>
        <v>347.99999</v>
      </c>
      <c r="AB753" s="185">
        <f t="shared" si="85"/>
        <v>347.99998999999997</v>
      </c>
      <c r="AC753" s="188">
        <f t="shared" si="90"/>
        <v>347</v>
      </c>
      <c r="AD753" s="186"/>
      <c r="AE753" s="153">
        <f t="shared" si="91"/>
        <v>346.99999999999994</v>
      </c>
      <c r="AF753" s="153">
        <f t="shared" si="88"/>
        <v>2.5</v>
      </c>
      <c r="AG753" s="130">
        <f t="shared" si="87"/>
        <v>0.3</v>
      </c>
      <c r="AH753" s="220">
        <f t="shared" si="89"/>
        <v>2.5</v>
      </c>
      <c r="AI753" s="220">
        <f t="shared" si="84"/>
        <v>0.3</v>
      </c>
    </row>
    <row r="754" spans="27:35" ht="15.75">
      <c r="AA754" s="187">
        <f t="shared" si="86"/>
        <v>348</v>
      </c>
      <c r="AB754" s="185">
        <f t="shared" si="85"/>
        <v>347.99999999999994</v>
      </c>
      <c r="AC754" s="188">
        <f t="shared" si="90"/>
        <v>348</v>
      </c>
      <c r="AD754" s="186"/>
      <c r="AE754" s="153">
        <f t="shared" si="91"/>
        <v>347.99999999999994</v>
      </c>
      <c r="AF754" s="153">
        <f t="shared" si="88"/>
        <v>2.5</v>
      </c>
      <c r="AG754" s="130">
        <f t="shared" si="87"/>
        <v>0.3</v>
      </c>
      <c r="AH754" s="220">
        <f t="shared" si="89"/>
        <v>2.5</v>
      </c>
      <c r="AI754" s="220">
        <f t="shared" si="84"/>
        <v>0.3</v>
      </c>
    </row>
    <row r="755" spans="27:35" ht="15.75">
      <c r="AA755" s="187">
        <f t="shared" si="86"/>
        <v>348.99999</v>
      </c>
      <c r="AB755" s="185">
        <f t="shared" si="85"/>
        <v>348.99998999999997</v>
      </c>
      <c r="AC755" s="188">
        <f t="shared" si="90"/>
        <v>348</v>
      </c>
      <c r="AD755" s="186"/>
      <c r="AE755" s="153">
        <f t="shared" si="91"/>
        <v>347.99999999999994</v>
      </c>
      <c r="AF755" s="153">
        <f t="shared" si="88"/>
        <v>2.5</v>
      </c>
      <c r="AG755" s="130">
        <f t="shared" si="87"/>
        <v>0</v>
      </c>
      <c r="AH755" s="220">
        <f t="shared" si="89"/>
        <v>2.5</v>
      </c>
      <c r="AI755" s="220">
        <f t="shared" si="84"/>
        <v>0.3</v>
      </c>
    </row>
    <row r="756" spans="27:35" ht="15.75">
      <c r="AA756" s="187">
        <f t="shared" si="86"/>
        <v>349</v>
      </c>
      <c r="AB756" s="185">
        <f t="shared" si="85"/>
        <v>348.99999999999994</v>
      </c>
      <c r="AC756" s="188">
        <f t="shared" si="90"/>
        <v>349</v>
      </c>
      <c r="AD756" s="186"/>
      <c r="AE756" s="153">
        <f t="shared" si="91"/>
        <v>348.99999999999994</v>
      </c>
      <c r="AF756" s="153">
        <f t="shared" si="88"/>
        <v>2.5</v>
      </c>
      <c r="AG756" s="130">
        <f t="shared" si="87"/>
        <v>0</v>
      </c>
      <c r="AH756" s="220">
        <f t="shared" si="89"/>
        <v>2.5</v>
      </c>
      <c r="AI756" s="220">
        <f t="shared" si="84"/>
        <v>0.3</v>
      </c>
    </row>
    <row r="757" spans="27:35" ht="15.75">
      <c r="AA757" s="187">
        <f t="shared" si="86"/>
        <v>349.99999</v>
      </c>
      <c r="AB757" s="185">
        <f t="shared" si="85"/>
        <v>349.99998999999997</v>
      </c>
      <c r="AC757" s="188">
        <f t="shared" si="90"/>
        <v>349</v>
      </c>
      <c r="AD757" s="186"/>
      <c r="AE757" s="153">
        <f t="shared" si="91"/>
        <v>348.99999999999994</v>
      </c>
      <c r="AF757" s="153">
        <f t="shared" si="88"/>
        <v>2.5</v>
      </c>
      <c r="AG757" s="130">
        <f t="shared" si="87"/>
        <v>0.3</v>
      </c>
      <c r="AH757" s="220">
        <f t="shared" si="89"/>
        <v>2.5</v>
      </c>
      <c r="AI757" s="220">
        <f t="shared" si="84"/>
        <v>0.3</v>
      </c>
    </row>
    <row r="758" spans="27:35" ht="15.75">
      <c r="AA758" s="187">
        <f t="shared" si="86"/>
        <v>350</v>
      </c>
      <c r="AB758" s="185">
        <f t="shared" si="85"/>
        <v>349.99999999999994</v>
      </c>
      <c r="AC758" s="188">
        <f t="shared" si="90"/>
        <v>350</v>
      </c>
      <c r="AD758" s="186"/>
      <c r="AE758" s="153">
        <f t="shared" si="91"/>
        <v>349.99999999999994</v>
      </c>
      <c r="AF758" s="153">
        <f t="shared" si="88"/>
        <v>2.5</v>
      </c>
      <c r="AG758" s="130">
        <f t="shared" si="87"/>
        <v>0.3</v>
      </c>
      <c r="AH758" s="220">
        <f t="shared" si="89"/>
        <v>2.5</v>
      </c>
      <c r="AI758" s="220">
        <f t="shared" si="84"/>
        <v>0.3</v>
      </c>
    </row>
    <row r="759" spans="27:35" ht="15.75">
      <c r="AA759" s="187"/>
      <c r="AB759" s="185"/>
      <c r="AC759" s="188"/>
      <c r="AD759" s="186"/>
      <c r="AE759" s="153"/>
      <c r="AF759" s="153"/>
      <c r="AG759" s="130"/>
      <c r="AH759" s="153"/>
      <c r="AI759" s="153"/>
    </row>
    <row r="760" spans="27:35" ht="15.75">
      <c r="AA760" s="187"/>
      <c r="AB760" s="185"/>
      <c r="AC760" s="188"/>
      <c r="AD760" s="186"/>
      <c r="AE760" s="153"/>
      <c r="AF760" s="153"/>
      <c r="AG760" s="130"/>
      <c r="AH760" s="153"/>
      <c r="AI760" s="153"/>
    </row>
    <row r="761" spans="27:35" ht="15.75">
      <c r="AA761" s="187"/>
      <c r="AB761" s="185"/>
      <c r="AC761" s="188"/>
      <c r="AD761" s="186"/>
      <c r="AE761" s="153"/>
      <c r="AF761" s="153"/>
      <c r="AG761" s="130"/>
      <c r="AH761" s="153"/>
      <c r="AI761" s="153"/>
    </row>
    <row r="762" spans="27:35" ht="15.75">
      <c r="AA762" s="187"/>
      <c r="AB762" s="185"/>
      <c r="AC762" s="188"/>
      <c r="AD762" s="186"/>
      <c r="AE762" s="153"/>
      <c r="AF762" s="153"/>
      <c r="AG762" s="130"/>
      <c r="AH762" s="153"/>
      <c r="AI762" s="153"/>
    </row>
    <row r="763" spans="27:35" ht="15.75">
      <c r="AA763" s="187"/>
      <c r="AB763" s="185"/>
      <c r="AC763" s="188"/>
      <c r="AD763" s="186"/>
      <c r="AE763" s="153"/>
      <c r="AF763" s="153"/>
      <c r="AG763" s="130"/>
      <c r="AH763" s="153"/>
      <c r="AI763" s="153"/>
    </row>
    <row r="764" spans="27:35" ht="15.75">
      <c r="AA764" s="187"/>
      <c r="AB764" s="185"/>
      <c r="AC764" s="188"/>
      <c r="AD764" s="186"/>
      <c r="AE764" s="153"/>
      <c r="AF764" s="153"/>
      <c r="AG764" s="130"/>
      <c r="AH764" s="153"/>
      <c r="AI764" s="153"/>
    </row>
    <row r="765" spans="27:35" ht="15.75">
      <c r="AA765" s="187"/>
      <c r="AB765" s="185"/>
      <c r="AC765" s="188"/>
      <c r="AD765" s="186"/>
      <c r="AE765" s="153"/>
      <c r="AF765" s="153"/>
      <c r="AG765" s="130"/>
      <c r="AH765" s="153"/>
      <c r="AI765" s="153"/>
    </row>
    <row r="766" spans="27:35" ht="15.75">
      <c r="AA766" s="187"/>
      <c r="AB766" s="185"/>
      <c r="AC766" s="188"/>
      <c r="AD766" s="186"/>
      <c r="AE766" s="153"/>
      <c r="AF766" s="153"/>
      <c r="AG766" s="130"/>
      <c r="AH766" s="153"/>
      <c r="AI766" s="153"/>
    </row>
    <row r="767" spans="27:35" ht="15.75">
      <c r="AA767" s="187"/>
      <c r="AB767" s="185"/>
      <c r="AC767" s="188"/>
      <c r="AD767" s="186"/>
      <c r="AE767" s="153"/>
      <c r="AF767" s="153"/>
      <c r="AG767" s="130"/>
      <c r="AH767" s="153"/>
      <c r="AI767" s="153"/>
    </row>
    <row r="768" spans="27:35" ht="15.75">
      <c r="AA768" s="187"/>
      <c r="AB768" s="185"/>
      <c r="AC768" s="188"/>
      <c r="AD768" s="186"/>
      <c r="AE768" s="153"/>
      <c r="AF768" s="153"/>
      <c r="AG768" s="130"/>
      <c r="AH768" s="153"/>
      <c r="AI768" s="153"/>
    </row>
    <row r="769" spans="27:35" ht="15.75">
      <c r="AA769" s="187"/>
      <c r="AB769" s="185"/>
      <c r="AC769" s="188"/>
      <c r="AD769" s="186"/>
      <c r="AE769" s="153"/>
      <c r="AF769" s="153"/>
      <c r="AG769" s="130"/>
      <c r="AH769" s="153"/>
      <c r="AI769" s="153"/>
    </row>
    <row r="770" spans="27:35" ht="15.75">
      <c r="AA770" s="187"/>
      <c r="AB770" s="185"/>
      <c r="AC770" s="188"/>
      <c r="AD770" s="186"/>
      <c r="AE770" s="153"/>
      <c r="AF770" s="153"/>
      <c r="AG770" s="130"/>
      <c r="AH770" s="153"/>
      <c r="AI770" s="153"/>
    </row>
    <row r="771" spans="27:35" ht="15.75">
      <c r="AA771" s="187"/>
      <c r="AB771" s="185"/>
      <c r="AC771" s="188"/>
      <c r="AD771" s="186"/>
      <c r="AE771" s="153"/>
      <c r="AF771" s="153"/>
      <c r="AG771" s="130"/>
      <c r="AH771" s="153"/>
      <c r="AI771" s="153"/>
    </row>
    <row r="772" spans="27:35" ht="15.75">
      <c r="AA772" s="187"/>
      <c r="AB772" s="185"/>
      <c r="AC772" s="188"/>
      <c r="AD772" s="186"/>
      <c r="AE772" s="153"/>
      <c r="AF772" s="153"/>
      <c r="AG772" s="130"/>
      <c r="AH772" s="153"/>
      <c r="AI772" s="153"/>
    </row>
    <row r="773" spans="27:35" ht="15.75">
      <c r="AA773" s="187"/>
      <c r="AB773" s="185"/>
      <c r="AC773" s="188"/>
      <c r="AD773" s="186"/>
      <c r="AE773" s="153"/>
      <c r="AF773" s="153"/>
      <c r="AG773" s="130"/>
      <c r="AH773" s="153"/>
      <c r="AI773" s="153"/>
    </row>
    <row r="774" spans="27:35" ht="15.75">
      <c r="AA774" s="187"/>
      <c r="AB774" s="185"/>
      <c r="AC774" s="188"/>
      <c r="AD774" s="186"/>
      <c r="AE774" s="153"/>
      <c r="AF774" s="153"/>
      <c r="AG774" s="130"/>
      <c r="AH774" s="153"/>
      <c r="AI774" s="153"/>
    </row>
    <row r="775" spans="27:35" ht="15.75">
      <c r="AA775" s="187"/>
      <c r="AB775" s="185"/>
      <c r="AC775" s="188"/>
      <c r="AD775" s="186"/>
      <c r="AE775" s="153"/>
      <c r="AF775" s="153"/>
      <c r="AG775" s="130"/>
      <c r="AH775" s="153"/>
      <c r="AI775" s="153"/>
    </row>
    <row r="776" spans="27:35" ht="15.75">
      <c r="AA776" s="187"/>
      <c r="AB776" s="185"/>
      <c r="AC776" s="188"/>
      <c r="AD776" s="186"/>
      <c r="AE776" s="153"/>
      <c r="AF776" s="153"/>
      <c r="AG776" s="130"/>
      <c r="AH776" s="153"/>
      <c r="AI776" s="153"/>
    </row>
    <row r="777" spans="27:35" ht="15.75">
      <c r="AA777" s="187"/>
      <c r="AB777" s="185"/>
      <c r="AC777" s="188"/>
      <c r="AD777" s="186"/>
      <c r="AE777" s="153"/>
      <c r="AF777" s="153"/>
      <c r="AG777" s="130"/>
      <c r="AH777" s="153"/>
      <c r="AI777" s="153"/>
    </row>
    <row r="778" spans="27:35" ht="15.75">
      <c r="AA778" s="187"/>
      <c r="AB778" s="185"/>
      <c r="AC778" s="188"/>
      <c r="AD778" s="186"/>
      <c r="AE778" s="153"/>
      <c r="AF778" s="153"/>
      <c r="AG778" s="130"/>
      <c r="AH778" s="153"/>
      <c r="AI778" s="153"/>
    </row>
    <row r="779" spans="27:35" ht="15.75">
      <c r="AA779" s="187"/>
      <c r="AB779" s="185"/>
      <c r="AC779" s="188"/>
      <c r="AD779" s="186"/>
      <c r="AE779" s="153"/>
      <c r="AF779" s="153"/>
      <c r="AG779" s="130"/>
      <c r="AH779" s="153"/>
      <c r="AI779" s="153"/>
    </row>
    <row r="780" spans="27:35" ht="15.75">
      <c r="AA780" s="187"/>
      <c r="AB780" s="185"/>
      <c r="AC780" s="188"/>
      <c r="AD780" s="186"/>
      <c r="AE780" s="153"/>
      <c r="AF780" s="153"/>
      <c r="AG780" s="130"/>
      <c r="AH780" s="153"/>
      <c r="AI780" s="153"/>
    </row>
    <row r="781" spans="27:35" ht="15.75">
      <c r="AA781" s="187"/>
      <c r="AB781" s="185"/>
      <c r="AC781" s="188"/>
      <c r="AD781" s="186"/>
      <c r="AE781" s="153"/>
      <c r="AF781" s="153"/>
      <c r="AG781" s="130"/>
      <c r="AH781" s="153"/>
      <c r="AI781" s="153"/>
    </row>
    <row r="782" spans="27:35" ht="15.75">
      <c r="AA782" s="187"/>
      <c r="AB782" s="185"/>
      <c r="AC782" s="188"/>
      <c r="AD782" s="186"/>
      <c r="AE782" s="153"/>
      <c r="AF782" s="153"/>
      <c r="AG782" s="130"/>
      <c r="AH782" s="153"/>
      <c r="AI782" s="153"/>
    </row>
    <row r="783" spans="27:35" ht="15.75">
      <c r="AA783" s="187"/>
      <c r="AB783" s="185"/>
      <c r="AC783" s="188"/>
      <c r="AD783" s="186"/>
      <c r="AE783" s="153"/>
      <c r="AF783" s="153"/>
      <c r="AG783" s="130"/>
      <c r="AH783" s="153"/>
      <c r="AI783" s="153"/>
    </row>
    <row r="784" spans="27:35" ht="15.75">
      <c r="AA784" s="187"/>
      <c r="AB784" s="185"/>
      <c r="AC784" s="188"/>
      <c r="AD784" s="186"/>
      <c r="AE784" s="153"/>
      <c r="AF784" s="153"/>
      <c r="AG784" s="130"/>
      <c r="AH784" s="153"/>
      <c r="AI784" s="153"/>
    </row>
    <row r="785" spans="27:35" ht="15.75">
      <c r="AA785" s="187"/>
      <c r="AB785" s="185"/>
      <c r="AC785" s="188"/>
      <c r="AD785" s="186"/>
      <c r="AE785" s="153"/>
      <c r="AF785" s="153"/>
      <c r="AG785" s="130"/>
      <c r="AH785" s="153"/>
      <c r="AI785" s="153"/>
    </row>
    <row r="786" spans="27:35" ht="15.75">
      <c r="AA786" s="187"/>
      <c r="AB786" s="185"/>
      <c r="AC786" s="188"/>
      <c r="AD786" s="186"/>
      <c r="AE786" s="153"/>
      <c r="AF786" s="153"/>
      <c r="AG786" s="130"/>
      <c r="AH786" s="153"/>
      <c r="AI786" s="153"/>
    </row>
    <row r="787" spans="27:35" ht="15.75">
      <c r="AA787" s="187"/>
      <c r="AB787" s="185"/>
      <c r="AC787" s="188"/>
      <c r="AD787" s="186"/>
      <c r="AE787" s="153"/>
      <c r="AF787" s="153"/>
      <c r="AG787" s="130"/>
      <c r="AH787" s="153"/>
      <c r="AI787" s="153"/>
    </row>
    <row r="788" spans="27:35" ht="15.75">
      <c r="AA788" s="187"/>
      <c r="AB788" s="185"/>
      <c r="AC788" s="188"/>
      <c r="AD788" s="186"/>
      <c r="AE788" s="153"/>
      <c r="AF788" s="153"/>
      <c r="AG788" s="130"/>
      <c r="AH788" s="153"/>
      <c r="AI788" s="153"/>
    </row>
    <row r="789" spans="27:35" ht="15.75">
      <c r="AA789" s="187"/>
      <c r="AB789" s="185"/>
      <c r="AC789" s="188"/>
      <c r="AD789" s="186"/>
      <c r="AE789" s="153"/>
      <c r="AF789" s="153"/>
      <c r="AG789" s="130"/>
      <c r="AH789" s="153"/>
      <c r="AI789" s="153"/>
    </row>
    <row r="790" spans="27:35" ht="15.75">
      <c r="AA790" s="187"/>
      <c r="AB790" s="185"/>
      <c r="AC790" s="188"/>
      <c r="AD790" s="186"/>
      <c r="AE790" s="153"/>
      <c r="AF790" s="153"/>
      <c r="AG790" s="130"/>
      <c r="AH790" s="153"/>
      <c r="AI790" s="153"/>
    </row>
    <row r="791" spans="27:35" ht="15.75">
      <c r="AA791" s="187"/>
      <c r="AB791" s="185"/>
      <c r="AC791" s="188"/>
      <c r="AD791" s="186"/>
      <c r="AE791" s="153"/>
      <c r="AF791" s="153"/>
      <c r="AG791" s="130"/>
      <c r="AH791" s="153"/>
      <c r="AI791" s="153"/>
    </row>
    <row r="792" spans="27:35" ht="15.75">
      <c r="AA792" s="187"/>
      <c r="AB792" s="185"/>
      <c r="AC792" s="188"/>
      <c r="AD792" s="186"/>
      <c r="AE792" s="153"/>
      <c r="AF792" s="153"/>
      <c r="AG792" s="130"/>
      <c r="AH792" s="153"/>
      <c r="AI792" s="153"/>
    </row>
    <row r="793" spans="27:35" ht="15.75">
      <c r="AA793" s="187"/>
      <c r="AB793" s="185"/>
      <c r="AC793" s="188"/>
      <c r="AD793" s="186"/>
      <c r="AE793" s="153"/>
      <c r="AF793" s="153"/>
      <c r="AG793" s="130"/>
      <c r="AH793" s="153"/>
      <c r="AI793" s="153"/>
    </row>
    <row r="794" spans="27:35" ht="15.75">
      <c r="AA794" s="187"/>
      <c r="AB794" s="185"/>
      <c r="AC794" s="188"/>
      <c r="AD794" s="186"/>
      <c r="AE794" s="153"/>
      <c r="AF794" s="153"/>
      <c r="AG794" s="130"/>
      <c r="AH794" s="153"/>
      <c r="AI794" s="153"/>
    </row>
    <row r="795" spans="27:35" ht="15.75">
      <c r="AA795" s="187"/>
      <c r="AB795" s="185"/>
      <c r="AC795" s="188"/>
      <c r="AD795" s="186"/>
      <c r="AE795" s="153"/>
      <c r="AF795" s="153"/>
      <c r="AG795" s="130"/>
      <c r="AH795" s="153"/>
      <c r="AI795" s="153"/>
    </row>
    <row r="796" spans="27:35" ht="15.75">
      <c r="AA796" s="187"/>
      <c r="AB796" s="185"/>
      <c r="AC796" s="188"/>
      <c r="AD796" s="186"/>
      <c r="AE796" s="153"/>
      <c r="AF796" s="153"/>
      <c r="AG796" s="130"/>
      <c r="AH796" s="153"/>
      <c r="AI796" s="153"/>
    </row>
    <row r="797" spans="27:35" ht="15.75">
      <c r="AA797" s="187"/>
      <c r="AB797" s="185"/>
      <c r="AC797" s="188"/>
      <c r="AD797" s="186"/>
      <c r="AE797" s="153"/>
      <c r="AF797" s="153"/>
      <c r="AG797" s="130"/>
      <c r="AH797" s="153"/>
      <c r="AI797" s="153"/>
    </row>
    <row r="798" spans="27:35" ht="15.75">
      <c r="AA798" s="187"/>
      <c r="AB798" s="185"/>
      <c r="AC798" s="188"/>
      <c r="AD798" s="186"/>
      <c r="AE798" s="153"/>
      <c r="AF798" s="153"/>
      <c r="AG798" s="130"/>
      <c r="AH798" s="153"/>
      <c r="AI798" s="153"/>
    </row>
    <row r="799" spans="27:35" ht="15.75">
      <c r="AA799" s="187"/>
      <c r="AB799" s="185"/>
      <c r="AC799" s="188"/>
      <c r="AD799" s="186"/>
      <c r="AE799" s="153"/>
      <c r="AF799" s="153"/>
      <c r="AG799" s="130"/>
      <c r="AH799" s="153"/>
      <c r="AI799" s="153"/>
    </row>
    <row r="800" spans="27:35" ht="15.75">
      <c r="AA800" s="187"/>
      <c r="AB800" s="185"/>
      <c r="AC800" s="188"/>
      <c r="AD800" s="186"/>
      <c r="AE800" s="153"/>
      <c r="AF800" s="153"/>
      <c r="AG800" s="130"/>
      <c r="AH800" s="153"/>
      <c r="AI800" s="153"/>
    </row>
    <row r="801" spans="27:35" ht="15.75">
      <c r="AA801" s="187"/>
      <c r="AB801" s="185"/>
      <c r="AC801" s="188"/>
      <c r="AD801" s="186"/>
      <c r="AE801" s="153"/>
      <c r="AF801" s="153"/>
      <c r="AG801" s="130"/>
      <c r="AH801" s="153"/>
      <c r="AI801" s="153"/>
    </row>
    <row r="802" spans="27:35" ht="15.75">
      <c r="AA802" s="187"/>
      <c r="AB802" s="185"/>
      <c r="AC802" s="188"/>
      <c r="AD802" s="186"/>
      <c r="AE802" s="153"/>
      <c r="AF802" s="153"/>
      <c r="AG802" s="130"/>
      <c r="AH802" s="153"/>
      <c r="AI802" s="153"/>
    </row>
    <row r="803" spans="27:35" ht="15.75">
      <c r="AA803" s="187"/>
      <c r="AB803" s="185"/>
      <c r="AC803" s="188"/>
      <c r="AD803" s="186"/>
      <c r="AE803" s="153"/>
      <c r="AF803" s="153"/>
      <c r="AG803" s="130"/>
      <c r="AH803" s="153"/>
      <c r="AI803" s="153"/>
    </row>
    <row r="804" spans="27:35" ht="15.75">
      <c r="AA804" s="187"/>
      <c r="AB804" s="185"/>
      <c r="AC804" s="188"/>
      <c r="AD804" s="186"/>
      <c r="AE804" s="153"/>
      <c r="AF804" s="153"/>
      <c r="AG804" s="130"/>
      <c r="AH804" s="153"/>
      <c r="AI804" s="153"/>
    </row>
    <row r="805" spans="27:35" ht="15.75">
      <c r="AA805" s="187"/>
      <c r="AB805" s="185"/>
      <c r="AC805" s="188"/>
      <c r="AD805" s="186"/>
      <c r="AE805" s="153"/>
      <c r="AF805" s="153"/>
      <c r="AG805" s="130"/>
      <c r="AH805" s="153"/>
      <c r="AI805" s="153"/>
    </row>
    <row r="806" spans="27:35" ht="15.75">
      <c r="AA806" s="187"/>
      <c r="AB806" s="185"/>
      <c r="AC806" s="188"/>
      <c r="AD806" s="186"/>
      <c r="AE806" s="153"/>
      <c r="AF806" s="153"/>
      <c r="AG806" s="130"/>
      <c r="AH806" s="153"/>
      <c r="AI806" s="153"/>
    </row>
    <row r="807" spans="27:35" ht="15.75">
      <c r="AA807" s="187"/>
      <c r="AB807" s="185"/>
      <c r="AC807" s="188"/>
      <c r="AD807" s="186"/>
      <c r="AE807" s="153"/>
      <c r="AF807" s="153"/>
      <c r="AG807" s="130"/>
      <c r="AH807" s="153"/>
      <c r="AI807" s="153"/>
    </row>
    <row r="808" spans="27:35" ht="15.75">
      <c r="AA808" s="187"/>
      <c r="AB808" s="185"/>
      <c r="AC808" s="188"/>
      <c r="AD808" s="186"/>
      <c r="AE808" s="153"/>
      <c r="AF808" s="153"/>
      <c r="AG808" s="130"/>
      <c r="AH808" s="153"/>
      <c r="AI808" s="153"/>
    </row>
    <row r="809" spans="27:35" ht="15.75">
      <c r="AA809" s="187"/>
      <c r="AB809" s="185"/>
      <c r="AC809" s="188"/>
      <c r="AD809" s="186"/>
      <c r="AE809" s="153"/>
      <c r="AF809" s="153"/>
      <c r="AG809" s="130"/>
      <c r="AH809" s="153"/>
      <c r="AI809" s="153"/>
    </row>
    <row r="810" spans="27:35" ht="15.75">
      <c r="AA810" s="187"/>
      <c r="AB810" s="185"/>
      <c r="AC810" s="188"/>
      <c r="AD810" s="186"/>
      <c r="AE810" s="153"/>
      <c r="AF810" s="153"/>
      <c r="AG810" s="130"/>
      <c r="AH810" s="153"/>
      <c r="AI810" s="153"/>
    </row>
    <row r="811" spans="27:35" ht="15.75">
      <c r="AA811" s="187"/>
      <c r="AB811" s="185"/>
      <c r="AC811" s="188"/>
      <c r="AD811" s="186"/>
      <c r="AE811" s="153"/>
      <c r="AF811" s="153"/>
      <c r="AG811" s="130"/>
      <c r="AH811" s="153"/>
      <c r="AI811" s="153"/>
    </row>
    <row r="812" spans="27:35" ht="15.75">
      <c r="AA812" s="187"/>
      <c r="AB812" s="185"/>
      <c r="AC812" s="188"/>
      <c r="AD812" s="186"/>
      <c r="AE812" s="153"/>
      <c r="AF812" s="153"/>
      <c r="AG812" s="130"/>
      <c r="AH812" s="153"/>
      <c r="AI812" s="153"/>
    </row>
    <row r="813" spans="27:35" ht="15.75">
      <c r="AA813" s="187"/>
      <c r="AB813" s="185"/>
      <c r="AC813" s="188"/>
      <c r="AD813" s="186"/>
      <c r="AE813" s="153"/>
      <c r="AF813" s="153"/>
      <c r="AG813" s="130"/>
      <c r="AH813" s="153"/>
      <c r="AI813" s="153"/>
    </row>
    <row r="814" spans="27:35" ht="15.75">
      <c r="AA814" s="187"/>
      <c r="AB814" s="185"/>
      <c r="AC814" s="188"/>
      <c r="AD814" s="186"/>
      <c r="AE814" s="153"/>
      <c r="AF814" s="153"/>
      <c r="AG814" s="130"/>
      <c r="AH814" s="153"/>
      <c r="AI814" s="153"/>
    </row>
    <row r="815" spans="27:35" ht="15.75">
      <c r="AA815" s="187"/>
      <c r="AB815" s="185"/>
      <c r="AC815" s="188"/>
      <c r="AD815" s="186"/>
      <c r="AE815" s="153"/>
      <c r="AF815" s="153"/>
      <c r="AG815" s="130"/>
      <c r="AH815" s="153"/>
      <c r="AI815" s="153"/>
    </row>
    <row r="816" spans="27:35" ht="15.75">
      <c r="AA816" s="187"/>
      <c r="AB816" s="185"/>
      <c r="AC816" s="188"/>
      <c r="AD816" s="186"/>
      <c r="AE816" s="153"/>
      <c r="AF816" s="153"/>
      <c r="AG816" s="130"/>
      <c r="AH816" s="153"/>
      <c r="AI816" s="153"/>
    </row>
    <row r="817" spans="27:35" ht="15.75">
      <c r="AA817" s="187"/>
      <c r="AB817" s="185"/>
      <c r="AC817" s="188"/>
      <c r="AD817" s="186"/>
      <c r="AE817" s="153"/>
      <c r="AF817" s="153"/>
      <c r="AG817" s="130"/>
      <c r="AH817" s="153"/>
      <c r="AI817" s="153"/>
    </row>
    <row r="818" spans="27:35" ht="15.75">
      <c r="AA818" s="187"/>
      <c r="AB818" s="185"/>
      <c r="AC818" s="188"/>
      <c r="AD818" s="186"/>
      <c r="AE818" s="153"/>
      <c r="AF818" s="153"/>
      <c r="AG818" s="130"/>
      <c r="AH818" s="153"/>
      <c r="AI818" s="153"/>
    </row>
    <row r="819" spans="27:35" ht="15.75">
      <c r="AA819" s="187"/>
      <c r="AB819" s="185"/>
      <c r="AC819" s="188"/>
      <c r="AD819" s="186"/>
      <c r="AE819" s="153"/>
      <c r="AF819" s="153"/>
      <c r="AG819" s="130"/>
      <c r="AH819" s="153"/>
      <c r="AI819" s="153"/>
    </row>
    <row r="820" spans="27:35" ht="15.75">
      <c r="AA820" s="187"/>
      <c r="AB820" s="185"/>
      <c r="AC820" s="188"/>
      <c r="AD820" s="186"/>
      <c r="AE820" s="153"/>
      <c r="AF820" s="153"/>
      <c r="AG820" s="130"/>
      <c r="AH820" s="153"/>
      <c r="AI820" s="153"/>
    </row>
    <row r="821" spans="27:35" ht="15.75">
      <c r="AA821" s="187"/>
      <c r="AB821" s="185"/>
      <c r="AC821" s="188"/>
      <c r="AD821" s="186"/>
      <c r="AE821" s="153"/>
      <c r="AF821" s="153"/>
      <c r="AG821" s="130"/>
      <c r="AH821" s="153"/>
      <c r="AI821" s="153"/>
    </row>
    <row r="822" spans="27:35" ht="15.75">
      <c r="AA822" s="187"/>
      <c r="AB822" s="185"/>
      <c r="AC822" s="188"/>
      <c r="AD822" s="186"/>
      <c r="AE822" s="153"/>
      <c r="AF822" s="153"/>
      <c r="AG822" s="130"/>
      <c r="AH822" s="153"/>
      <c r="AI822" s="153"/>
    </row>
    <row r="823" spans="27:35" ht="15.75">
      <c r="AA823" s="187"/>
      <c r="AB823" s="185"/>
      <c r="AC823" s="188"/>
      <c r="AD823" s="186"/>
      <c r="AE823" s="153"/>
      <c r="AF823" s="153"/>
      <c r="AG823" s="130"/>
      <c r="AH823" s="153"/>
      <c r="AI823" s="153"/>
    </row>
    <row r="824" spans="27:35" ht="15.75">
      <c r="AA824" s="187"/>
      <c r="AB824" s="185"/>
      <c r="AC824" s="188"/>
      <c r="AD824" s="186"/>
      <c r="AE824" s="153"/>
      <c r="AF824" s="153"/>
      <c r="AG824" s="130"/>
      <c r="AH824" s="153"/>
      <c r="AI824" s="153"/>
    </row>
    <row r="825" spans="27:35" ht="15.75">
      <c r="AA825" s="187"/>
      <c r="AB825" s="185"/>
      <c r="AC825" s="188"/>
      <c r="AD825" s="186"/>
      <c r="AE825" s="153"/>
      <c r="AF825" s="153"/>
      <c r="AG825" s="130"/>
      <c r="AH825" s="153"/>
      <c r="AI825" s="153"/>
    </row>
    <row r="826" spans="27:35" ht="15.75">
      <c r="AA826" s="187"/>
      <c r="AB826" s="185"/>
      <c r="AC826" s="188"/>
      <c r="AD826" s="186"/>
      <c r="AE826" s="153"/>
      <c r="AF826" s="153"/>
      <c r="AG826" s="130"/>
      <c r="AH826" s="153"/>
      <c r="AI826" s="153"/>
    </row>
    <row r="827" spans="27:35" ht="15.75">
      <c r="AA827" s="187"/>
      <c r="AB827" s="185"/>
      <c r="AC827" s="188"/>
      <c r="AD827" s="186"/>
      <c r="AE827" s="153"/>
      <c r="AF827" s="153"/>
      <c r="AG827" s="130"/>
      <c r="AH827" s="153"/>
      <c r="AI827" s="153"/>
    </row>
    <row r="828" spans="27:35" ht="15.75">
      <c r="AA828" s="187"/>
      <c r="AB828" s="185"/>
      <c r="AC828" s="188"/>
      <c r="AD828" s="186"/>
      <c r="AE828" s="153"/>
      <c r="AF828" s="153"/>
      <c r="AG828" s="130"/>
      <c r="AH828" s="153"/>
      <c r="AI828" s="153"/>
    </row>
    <row r="829" spans="27:35" ht="15.75">
      <c r="AA829" s="187"/>
      <c r="AB829" s="185"/>
      <c r="AC829" s="188"/>
      <c r="AD829" s="186"/>
      <c r="AE829" s="153"/>
      <c r="AF829" s="153"/>
      <c r="AG829" s="130"/>
      <c r="AH829" s="153"/>
      <c r="AI829" s="153"/>
    </row>
    <row r="830" spans="27:35" ht="15.75">
      <c r="AA830" s="187"/>
      <c r="AB830" s="185"/>
      <c r="AC830" s="188"/>
      <c r="AD830" s="186"/>
      <c r="AE830" s="153"/>
      <c r="AF830" s="153"/>
      <c r="AG830" s="130"/>
      <c r="AH830" s="153"/>
      <c r="AI830" s="153"/>
    </row>
    <row r="831" spans="27:35" ht="15.75">
      <c r="AA831" s="187"/>
      <c r="AB831" s="185"/>
      <c r="AC831" s="188"/>
      <c r="AD831" s="186"/>
      <c r="AE831" s="153"/>
      <c r="AF831" s="153"/>
      <c r="AG831" s="130"/>
      <c r="AH831" s="153"/>
      <c r="AI831" s="153"/>
    </row>
    <row r="832" spans="27:35" ht="15.75">
      <c r="AA832" s="187"/>
      <c r="AB832" s="185"/>
      <c r="AC832" s="188"/>
      <c r="AD832" s="186"/>
      <c r="AE832" s="153"/>
      <c r="AF832" s="153"/>
      <c r="AG832" s="130"/>
      <c r="AH832" s="153"/>
      <c r="AI832" s="153"/>
    </row>
    <row r="833" spans="27:35" ht="15.75">
      <c r="AA833" s="187"/>
      <c r="AB833" s="185"/>
      <c r="AC833" s="188"/>
      <c r="AD833" s="186"/>
      <c r="AE833" s="153"/>
      <c r="AF833" s="153"/>
      <c r="AG833" s="130"/>
      <c r="AH833" s="153"/>
      <c r="AI833" s="153"/>
    </row>
    <row r="834" spans="27:35" ht="15.75">
      <c r="AA834" s="187"/>
      <c r="AB834" s="185"/>
      <c r="AC834" s="188"/>
      <c r="AD834" s="186"/>
      <c r="AE834" s="153"/>
      <c r="AF834" s="153"/>
      <c r="AG834" s="130"/>
      <c r="AH834" s="153"/>
      <c r="AI834" s="153"/>
    </row>
    <row r="835" spans="27:35" ht="15.75">
      <c r="AA835" s="187"/>
      <c r="AB835" s="185"/>
      <c r="AC835" s="188"/>
      <c r="AD835" s="186"/>
      <c r="AE835" s="153"/>
      <c r="AF835" s="153"/>
      <c r="AG835" s="130"/>
      <c r="AH835" s="153"/>
      <c r="AI835" s="153"/>
    </row>
    <row r="836" spans="27:35" ht="15.75">
      <c r="AA836" s="187"/>
      <c r="AB836" s="185"/>
      <c r="AC836" s="188"/>
      <c r="AD836" s="186"/>
      <c r="AE836" s="153"/>
      <c r="AF836" s="153"/>
      <c r="AG836" s="130"/>
      <c r="AH836" s="153"/>
      <c r="AI836" s="153"/>
    </row>
    <row r="837" spans="27:35" ht="15.75">
      <c r="AA837" s="187"/>
      <c r="AB837" s="185"/>
      <c r="AC837" s="188"/>
      <c r="AD837" s="186"/>
      <c r="AE837" s="153"/>
      <c r="AF837" s="153"/>
      <c r="AG837" s="130"/>
      <c r="AH837" s="153"/>
      <c r="AI837" s="153"/>
    </row>
    <row r="838" spans="27:35" ht="15.75">
      <c r="AA838" s="187"/>
      <c r="AB838" s="185"/>
      <c r="AC838" s="188"/>
      <c r="AD838" s="186"/>
      <c r="AE838" s="153"/>
      <c r="AF838" s="153"/>
      <c r="AG838" s="130"/>
      <c r="AH838" s="153"/>
      <c r="AI838" s="153"/>
    </row>
    <row r="839" spans="27:35" ht="15.75">
      <c r="AA839" s="187"/>
      <c r="AB839" s="185"/>
      <c r="AC839" s="188"/>
      <c r="AD839" s="186"/>
      <c r="AE839" s="153"/>
      <c r="AF839" s="153"/>
      <c r="AG839" s="130"/>
      <c r="AH839" s="153"/>
      <c r="AI839" s="153"/>
    </row>
    <row r="840" spans="27:35" ht="15.75">
      <c r="AA840" s="187"/>
      <c r="AB840" s="185"/>
      <c r="AC840" s="188"/>
      <c r="AD840" s="186"/>
      <c r="AE840" s="153"/>
      <c r="AF840" s="153"/>
      <c r="AG840" s="130"/>
      <c r="AH840" s="153"/>
      <c r="AI840" s="153"/>
    </row>
    <row r="841" spans="27:35" ht="15.75">
      <c r="AA841" s="187"/>
      <c r="AB841" s="185"/>
      <c r="AC841" s="188"/>
      <c r="AD841" s="186"/>
      <c r="AE841" s="153"/>
      <c r="AF841" s="153"/>
      <c r="AG841" s="130"/>
      <c r="AH841" s="153"/>
      <c r="AI841" s="153"/>
    </row>
    <row r="842" spans="27:35" ht="15.75">
      <c r="AA842" s="187"/>
      <c r="AB842" s="185"/>
      <c r="AC842" s="188"/>
      <c r="AD842" s="186"/>
      <c r="AE842" s="153"/>
      <c r="AF842" s="153"/>
      <c r="AG842" s="130"/>
      <c r="AH842" s="153"/>
      <c r="AI842" s="153"/>
    </row>
    <row r="843" spans="27:35" ht="15.75">
      <c r="AA843" s="187"/>
      <c r="AB843" s="185"/>
      <c r="AC843" s="188"/>
      <c r="AD843" s="186"/>
      <c r="AE843" s="153"/>
      <c r="AF843" s="153"/>
      <c r="AG843" s="130"/>
      <c r="AH843" s="153"/>
      <c r="AI843" s="153"/>
    </row>
    <row r="844" spans="27:35" ht="15.75">
      <c r="AA844" s="187"/>
      <c r="AB844" s="185"/>
      <c r="AC844" s="188"/>
      <c r="AD844" s="186"/>
      <c r="AE844" s="153"/>
      <c r="AF844" s="153"/>
      <c r="AG844" s="130"/>
      <c r="AH844" s="153"/>
      <c r="AI844" s="153"/>
    </row>
    <row r="845" spans="27:35" ht="15.75">
      <c r="AA845" s="187"/>
      <c r="AB845" s="185"/>
      <c r="AC845" s="188"/>
      <c r="AD845" s="186"/>
      <c r="AE845" s="153"/>
      <c r="AF845" s="153"/>
      <c r="AG845" s="130"/>
      <c r="AH845" s="153"/>
      <c r="AI845" s="153"/>
    </row>
    <row r="846" spans="27:35" ht="15.75">
      <c r="AA846" s="187"/>
      <c r="AB846" s="185"/>
      <c r="AC846" s="188"/>
      <c r="AD846" s="186"/>
      <c r="AE846" s="153"/>
      <c r="AF846" s="153"/>
      <c r="AG846" s="130"/>
      <c r="AH846" s="153"/>
      <c r="AI846" s="153"/>
    </row>
    <row r="847" spans="27:35" ht="15.75">
      <c r="AA847" s="187"/>
      <c r="AB847" s="185"/>
      <c r="AC847" s="188"/>
      <c r="AD847" s="186"/>
      <c r="AE847" s="153"/>
      <c r="AF847" s="153"/>
      <c r="AG847" s="130"/>
      <c r="AH847" s="153"/>
      <c r="AI847" s="153"/>
    </row>
    <row r="848" spans="27:35" ht="15.75">
      <c r="AA848" s="187"/>
      <c r="AB848" s="185"/>
      <c r="AC848" s="188"/>
      <c r="AD848" s="186"/>
      <c r="AE848" s="153"/>
      <c r="AF848" s="153"/>
      <c r="AG848" s="130"/>
      <c r="AH848" s="153"/>
      <c r="AI848" s="153"/>
    </row>
    <row r="849" spans="27:35" ht="15.75">
      <c r="AA849" s="187"/>
      <c r="AB849" s="185"/>
      <c r="AC849" s="188"/>
      <c r="AD849" s="186"/>
      <c r="AE849" s="153"/>
      <c r="AF849" s="153"/>
      <c r="AG849" s="130"/>
      <c r="AH849" s="153"/>
      <c r="AI849" s="153"/>
    </row>
    <row r="850" spans="27:35" ht="15.75">
      <c r="AA850" s="187"/>
      <c r="AB850" s="185"/>
      <c r="AC850" s="188"/>
      <c r="AD850" s="186"/>
      <c r="AE850" s="153"/>
      <c r="AF850" s="153"/>
      <c r="AG850" s="130"/>
      <c r="AH850" s="153"/>
      <c r="AI850" s="153"/>
    </row>
    <row r="851" spans="27:35" ht="15.75">
      <c r="AA851" s="187"/>
      <c r="AB851" s="185"/>
      <c r="AC851" s="188"/>
      <c r="AD851" s="186"/>
      <c r="AE851" s="153"/>
      <c r="AF851" s="153"/>
      <c r="AG851" s="130"/>
      <c r="AH851" s="153"/>
      <c r="AI851" s="153"/>
    </row>
    <row r="852" spans="27:35" ht="15.75">
      <c r="AA852" s="187"/>
      <c r="AB852" s="185"/>
      <c r="AC852" s="188"/>
      <c r="AD852" s="186"/>
      <c r="AE852" s="153"/>
      <c r="AF852" s="153"/>
      <c r="AG852" s="130"/>
      <c r="AH852" s="153"/>
      <c r="AI852" s="153"/>
    </row>
    <row r="853" spans="27:35" ht="15.75">
      <c r="AA853" s="187"/>
      <c r="AB853" s="185"/>
      <c r="AC853" s="188"/>
      <c r="AD853" s="186"/>
      <c r="AE853" s="153"/>
      <c r="AF853" s="153"/>
      <c r="AG853" s="130"/>
      <c r="AH853" s="153"/>
      <c r="AI853" s="153"/>
    </row>
    <row r="854" spans="27:35" ht="15.75">
      <c r="AA854" s="187"/>
      <c r="AB854" s="185"/>
      <c r="AC854" s="188"/>
      <c r="AD854" s="186"/>
      <c r="AE854" s="153"/>
      <c r="AF854" s="153"/>
      <c r="AG854" s="130"/>
      <c r="AH854" s="153"/>
      <c r="AI854" s="153"/>
    </row>
    <row r="855" spans="27:35" ht="15.75">
      <c r="AA855" s="187"/>
      <c r="AB855" s="185"/>
      <c r="AC855" s="188"/>
      <c r="AD855" s="186"/>
      <c r="AE855" s="153"/>
      <c r="AF855" s="153"/>
      <c r="AG855" s="130"/>
      <c r="AH855" s="153"/>
      <c r="AI855" s="153"/>
    </row>
    <row r="856" spans="27:35" ht="15.75">
      <c r="AA856" s="187"/>
      <c r="AB856" s="185"/>
      <c r="AC856" s="188"/>
      <c r="AD856" s="186"/>
      <c r="AE856" s="153"/>
      <c r="AF856" s="153"/>
      <c r="AG856" s="130"/>
      <c r="AH856" s="153"/>
      <c r="AI856" s="153"/>
    </row>
    <row r="857" spans="27:35" ht="15.75">
      <c r="AA857" s="187"/>
      <c r="AB857" s="185"/>
      <c r="AC857" s="188"/>
      <c r="AD857" s="186"/>
      <c r="AE857" s="153"/>
      <c r="AF857" s="153"/>
      <c r="AG857" s="130"/>
      <c r="AH857" s="153"/>
      <c r="AI857" s="153"/>
    </row>
    <row r="858" spans="27:35" ht="15.75">
      <c r="AA858" s="187"/>
      <c r="AB858" s="185"/>
      <c r="AC858" s="188"/>
      <c r="AD858" s="186"/>
      <c r="AE858" s="153"/>
      <c r="AF858" s="153"/>
      <c r="AG858" s="130"/>
      <c r="AH858" s="153"/>
      <c r="AI858" s="153"/>
    </row>
    <row r="859" spans="27:35" ht="15.75">
      <c r="AA859" s="187"/>
      <c r="AB859" s="185"/>
      <c r="AC859" s="188"/>
      <c r="AD859" s="186"/>
      <c r="AE859" s="153"/>
      <c r="AF859" s="153"/>
      <c r="AG859" s="130"/>
      <c r="AH859" s="153"/>
      <c r="AI859" s="153"/>
    </row>
    <row r="860" spans="27:35" ht="15.75">
      <c r="AA860" s="187"/>
      <c r="AB860" s="185"/>
      <c r="AC860" s="188"/>
      <c r="AD860" s="186"/>
      <c r="AE860" s="153"/>
      <c r="AF860" s="153"/>
      <c r="AG860" s="130"/>
      <c r="AH860" s="153"/>
      <c r="AI860" s="153"/>
    </row>
    <row r="861" spans="27:35" ht="15.75">
      <c r="AA861" s="187"/>
      <c r="AB861" s="185"/>
      <c r="AC861" s="188"/>
      <c r="AD861" s="186"/>
      <c r="AE861" s="153"/>
      <c r="AF861" s="153"/>
      <c r="AG861" s="130"/>
      <c r="AH861" s="153"/>
      <c r="AI861" s="153"/>
    </row>
    <row r="862" spans="27:35" ht="15.75">
      <c r="AA862" s="187"/>
      <c r="AB862" s="185"/>
      <c r="AC862" s="188"/>
      <c r="AD862" s="186"/>
      <c r="AE862" s="153"/>
      <c r="AF862" s="153"/>
      <c r="AG862" s="130"/>
      <c r="AH862" s="153"/>
      <c r="AI862" s="153"/>
    </row>
    <row r="863" spans="27:35" ht="15.75">
      <c r="AA863" s="187"/>
      <c r="AB863" s="185"/>
      <c r="AC863" s="188"/>
      <c r="AD863" s="186"/>
      <c r="AE863" s="153"/>
      <c r="AF863" s="153"/>
      <c r="AG863" s="130"/>
      <c r="AH863" s="153"/>
      <c r="AI863" s="153"/>
    </row>
    <row r="864" spans="27:35" ht="15.75">
      <c r="AA864" s="187"/>
      <c r="AB864" s="185"/>
      <c r="AC864" s="188"/>
      <c r="AD864" s="186"/>
      <c r="AE864" s="153"/>
      <c r="AF864" s="153"/>
      <c r="AG864" s="130"/>
      <c r="AH864" s="153"/>
      <c r="AI864" s="153"/>
    </row>
    <row r="865" spans="27:35" ht="15.75">
      <c r="AA865" s="187"/>
      <c r="AB865" s="185"/>
      <c r="AC865" s="188"/>
      <c r="AD865" s="186"/>
      <c r="AE865" s="153"/>
      <c r="AF865" s="153"/>
      <c r="AG865" s="130"/>
      <c r="AH865" s="153"/>
      <c r="AI865" s="153"/>
    </row>
    <row r="866" spans="27:35" ht="15.75">
      <c r="AA866" s="187"/>
      <c r="AB866" s="185"/>
      <c r="AC866" s="188"/>
      <c r="AD866" s="186"/>
      <c r="AE866" s="153"/>
      <c r="AF866" s="153"/>
      <c r="AG866" s="130"/>
      <c r="AH866" s="153"/>
      <c r="AI866" s="153"/>
    </row>
    <row r="867" spans="27:35" ht="15.75">
      <c r="AA867" s="187"/>
      <c r="AB867" s="185"/>
      <c r="AC867" s="188"/>
      <c r="AD867" s="186"/>
      <c r="AE867" s="153"/>
      <c r="AF867" s="153"/>
      <c r="AG867" s="130"/>
      <c r="AH867" s="153"/>
      <c r="AI867" s="153"/>
    </row>
    <row r="868" spans="27:35" ht="15.75">
      <c r="AA868" s="187"/>
      <c r="AB868" s="185"/>
      <c r="AC868" s="188"/>
      <c r="AD868" s="186"/>
      <c r="AE868" s="153"/>
      <c r="AF868" s="153"/>
      <c r="AG868" s="130"/>
      <c r="AH868" s="153"/>
      <c r="AI868" s="153"/>
    </row>
    <row r="869" spans="27:35" ht="15.75">
      <c r="AA869" s="187"/>
      <c r="AB869" s="185"/>
      <c r="AC869" s="188"/>
      <c r="AD869" s="186"/>
      <c r="AE869" s="153"/>
      <c r="AF869" s="153"/>
      <c r="AG869" s="130"/>
      <c r="AH869" s="153"/>
      <c r="AI869" s="153"/>
    </row>
    <row r="870" spans="27:35" ht="15.75">
      <c r="AA870" s="187"/>
      <c r="AB870" s="185"/>
      <c r="AC870" s="188"/>
      <c r="AD870" s="186"/>
      <c r="AE870" s="153"/>
      <c r="AF870" s="153"/>
      <c r="AG870" s="130"/>
      <c r="AH870" s="153"/>
      <c r="AI870" s="153"/>
    </row>
    <row r="871" spans="27:35" ht="15.75">
      <c r="AA871" s="187"/>
      <c r="AB871" s="185"/>
      <c r="AC871" s="188"/>
      <c r="AD871" s="186"/>
      <c r="AE871" s="153"/>
      <c r="AF871" s="153"/>
      <c r="AG871" s="130"/>
      <c r="AH871" s="153"/>
      <c r="AI871" s="153"/>
    </row>
    <row r="872" spans="27:35" ht="15.75">
      <c r="AA872" s="187"/>
      <c r="AB872" s="185"/>
      <c r="AC872" s="188"/>
      <c r="AD872" s="186"/>
      <c r="AE872" s="153"/>
      <c r="AF872" s="153"/>
      <c r="AG872" s="130"/>
      <c r="AH872" s="153"/>
      <c r="AI872" s="153"/>
    </row>
    <row r="873" spans="27:35" ht="15.75">
      <c r="AA873" s="187"/>
      <c r="AB873" s="185"/>
      <c r="AC873" s="188"/>
      <c r="AD873" s="186"/>
      <c r="AE873" s="153"/>
      <c r="AF873" s="153"/>
      <c r="AG873" s="130"/>
      <c r="AH873" s="153"/>
      <c r="AI873" s="153"/>
    </row>
    <row r="874" spans="27:35" ht="15.75">
      <c r="AA874" s="187"/>
      <c r="AB874" s="185"/>
      <c r="AC874" s="188"/>
      <c r="AD874" s="186"/>
      <c r="AE874" s="153"/>
      <c r="AF874" s="153"/>
      <c r="AG874" s="130"/>
      <c r="AH874" s="153"/>
      <c r="AI874" s="153"/>
    </row>
    <row r="875" spans="27:35" ht="15.75">
      <c r="AA875" s="187"/>
      <c r="AB875" s="185"/>
      <c r="AC875" s="188"/>
      <c r="AD875" s="186"/>
      <c r="AE875" s="153"/>
      <c r="AF875" s="153"/>
      <c r="AG875" s="130"/>
      <c r="AH875" s="153"/>
      <c r="AI875" s="153"/>
    </row>
    <row r="876" spans="27:35" ht="15.75">
      <c r="AA876" s="187"/>
      <c r="AB876" s="185"/>
      <c r="AC876" s="188"/>
      <c r="AD876" s="186"/>
      <c r="AE876" s="153"/>
      <c r="AF876" s="153"/>
      <c r="AG876" s="130"/>
      <c r="AH876" s="153"/>
      <c r="AI876" s="153"/>
    </row>
    <row r="877" spans="27:35" ht="15.75">
      <c r="AA877" s="187"/>
      <c r="AB877" s="185"/>
      <c r="AC877" s="188"/>
      <c r="AD877" s="186"/>
      <c r="AE877" s="153"/>
      <c r="AF877" s="153"/>
      <c r="AG877" s="130"/>
      <c r="AH877" s="153"/>
      <c r="AI877" s="153"/>
    </row>
    <row r="878" spans="27:35" ht="15.75">
      <c r="AA878" s="187"/>
      <c r="AB878" s="185"/>
      <c r="AC878" s="188"/>
      <c r="AD878" s="186"/>
      <c r="AE878" s="153"/>
      <c r="AF878" s="153"/>
      <c r="AG878" s="130"/>
      <c r="AH878" s="153"/>
      <c r="AI878" s="153"/>
    </row>
    <row r="879" spans="27:35" ht="15.75">
      <c r="AA879" s="187"/>
      <c r="AB879" s="185"/>
      <c r="AC879" s="188"/>
      <c r="AD879" s="186"/>
      <c r="AE879" s="153"/>
      <c r="AF879" s="153"/>
      <c r="AG879" s="130"/>
      <c r="AH879" s="153"/>
      <c r="AI879" s="153"/>
    </row>
    <row r="880" spans="27:35" ht="15.75">
      <c r="AA880" s="187"/>
      <c r="AB880" s="185"/>
      <c r="AC880" s="188"/>
      <c r="AD880" s="186"/>
      <c r="AE880" s="153"/>
      <c r="AF880" s="153"/>
      <c r="AG880" s="130"/>
      <c r="AH880" s="153"/>
      <c r="AI880" s="153"/>
    </row>
    <row r="881" spans="27:35" ht="15.75">
      <c r="AA881" s="187"/>
      <c r="AB881" s="185"/>
      <c r="AC881" s="188"/>
      <c r="AD881" s="186"/>
      <c r="AE881" s="153"/>
      <c r="AF881" s="153"/>
      <c r="AG881" s="130"/>
      <c r="AH881" s="153"/>
      <c r="AI881" s="153"/>
    </row>
    <row r="882" spans="27:35" ht="15.75">
      <c r="AA882" s="187"/>
      <c r="AB882" s="185"/>
      <c r="AC882" s="188"/>
      <c r="AD882" s="186"/>
      <c r="AE882" s="153"/>
      <c r="AF882" s="153"/>
      <c r="AG882" s="130"/>
      <c r="AH882" s="153"/>
      <c r="AI882" s="153"/>
    </row>
    <row r="883" spans="27:35" ht="15.75">
      <c r="AA883" s="187"/>
      <c r="AB883" s="185"/>
      <c r="AC883" s="188"/>
      <c r="AD883" s="186"/>
      <c r="AE883" s="153"/>
      <c r="AF883" s="153"/>
      <c r="AG883" s="130"/>
      <c r="AH883" s="153"/>
      <c r="AI883" s="153"/>
    </row>
    <row r="884" spans="27:35" ht="15.75">
      <c r="AA884" s="187"/>
      <c r="AB884" s="185"/>
      <c r="AC884" s="188"/>
      <c r="AD884" s="186"/>
      <c r="AE884" s="153"/>
      <c r="AF884" s="153"/>
      <c r="AG884" s="130"/>
      <c r="AH884" s="153"/>
      <c r="AI884" s="153"/>
    </row>
    <row r="885" spans="27:35" ht="15.75">
      <c r="AA885" s="187"/>
      <c r="AB885" s="185"/>
      <c r="AC885" s="188"/>
      <c r="AD885" s="186"/>
      <c r="AE885" s="153"/>
      <c r="AF885" s="153"/>
      <c r="AG885" s="130"/>
      <c r="AH885" s="153"/>
      <c r="AI885" s="153"/>
    </row>
    <row r="886" spans="27:35" ht="15.75">
      <c r="AA886" s="187"/>
      <c r="AB886" s="185"/>
      <c r="AC886" s="188"/>
      <c r="AD886" s="186"/>
      <c r="AE886" s="153"/>
      <c r="AF886" s="153"/>
      <c r="AG886" s="130"/>
      <c r="AH886" s="153"/>
      <c r="AI886" s="153"/>
    </row>
    <row r="887" spans="27:35" ht="15.75">
      <c r="AA887" s="187"/>
      <c r="AB887" s="185"/>
      <c r="AC887" s="188"/>
      <c r="AD887" s="186"/>
      <c r="AE887" s="153"/>
      <c r="AF887" s="153"/>
      <c r="AG887" s="130"/>
      <c r="AH887" s="153"/>
      <c r="AI887" s="153"/>
    </row>
    <row r="888" spans="27:35" ht="15.75">
      <c r="AA888" s="187"/>
      <c r="AB888" s="185"/>
      <c r="AC888" s="188"/>
      <c r="AD888" s="186"/>
      <c r="AE888" s="153"/>
      <c r="AF888" s="153"/>
      <c r="AG888" s="130"/>
      <c r="AH888" s="153"/>
      <c r="AI888" s="153"/>
    </row>
    <row r="889" spans="27:35" ht="15.75">
      <c r="AA889" s="187"/>
      <c r="AB889" s="185"/>
      <c r="AC889" s="188"/>
      <c r="AD889" s="186"/>
      <c r="AE889" s="153"/>
      <c r="AF889" s="153"/>
      <c r="AG889" s="130"/>
      <c r="AH889" s="153"/>
      <c r="AI889" s="153"/>
    </row>
    <row r="890" spans="27:35" ht="15.75">
      <c r="AA890" s="187"/>
      <c r="AB890" s="185"/>
      <c r="AC890" s="188"/>
      <c r="AD890" s="186"/>
      <c r="AE890" s="153"/>
      <c r="AF890" s="153"/>
      <c r="AG890" s="130"/>
      <c r="AH890" s="153"/>
      <c r="AI890" s="153"/>
    </row>
    <row r="891" spans="27:35" ht="15.75">
      <c r="AA891" s="187"/>
      <c r="AB891" s="185"/>
      <c r="AC891" s="188"/>
      <c r="AD891" s="186"/>
      <c r="AE891" s="153"/>
      <c r="AF891" s="153"/>
      <c r="AG891" s="130"/>
      <c r="AH891" s="153"/>
      <c r="AI891" s="153"/>
    </row>
    <row r="892" spans="27:35" ht="15.75">
      <c r="AA892" s="187"/>
      <c r="AB892" s="185"/>
      <c r="AC892" s="188"/>
      <c r="AD892" s="186"/>
      <c r="AE892" s="153"/>
      <c r="AF892" s="153"/>
      <c r="AG892" s="130"/>
      <c r="AH892" s="153"/>
      <c r="AI892" s="153"/>
    </row>
    <row r="893" spans="27:35" ht="15.75">
      <c r="AA893" s="187"/>
      <c r="AB893" s="185"/>
      <c r="AC893" s="188"/>
      <c r="AD893" s="186"/>
      <c r="AE893" s="153"/>
      <c r="AF893" s="153"/>
      <c r="AG893" s="130"/>
      <c r="AH893" s="153"/>
      <c r="AI893" s="153"/>
    </row>
    <row r="894" spans="27:35" ht="15.75">
      <c r="AA894" s="187"/>
      <c r="AB894" s="185"/>
      <c r="AC894" s="188"/>
      <c r="AD894" s="186"/>
      <c r="AE894" s="153"/>
      <c r="AF894" s="153"/>
      <c r="AG894" s="130"/>
      <c r="AH894" s="153"/>
      <c r="AI894" s="153"/>
    </row>
    <row r="895" spans="27:35" ht="15.75">
      <c r="AA895" s="187"/>
      <c r="AB895" s="185"/>
      <c r="AC895" s="188"/>
      <c r="AD895" s="186"/>
      <c r="AE895" s="153"/>
      <c r="AF895" s="153"/>
      <c r="AG895" s="130"/>
      <c r="AH895" s="153"/>
      <c r="AI895" s="153"/>
    </row>
    <row r="896" spans="27:35" ht="15.75">
      <c r="AA896" s="187"/>
      <c r="AB896" s="185"/>
      <c r="AC896" s="188"/>
      <c r="AD896" s="186"/>
      <c r="AE896" s="153"/>
      <c r="AF896" s="153"/>
      <c r="AG896" s="130"/>
      <c r="AH896" s="153"/>
      <c r="AI896" s="153"/>
    </row>
    <row r="897" spans="27:35" ht="15.75">
      <c r="AA897" s="187"/>
      <c r="AB897" s="185"/>
      <c r="AC897" s="188"/>
      <c r="AD897" s="186"/>
      <c r="AE897" s="153"/>
      <c r="AF897" s="153"/>
      <c r="AG897" s="130"/>
      <c r="AH897" s="153"/>
      <c r="AI897" s="153"/>
    </row>
    <row r="898" spans="27:35" ht="15.75">
      <c r="AA898" s="187"/>
      <c r="AB898" s="185"/>
      <c r="AC898" s="188"/>
      <c r="AD898" s="186"/>
      <c r="AE898" s="153"/>
      <c r="AF898" s="153"/>
      <c r="AG898" s="130"/>
      <c r="AH898" s="153"/>
      <c r="AI898" s="153"/>
    </row>
    <row r="899" spans="27:35" ht="15.75">
      <c r="AA899" s="187"/>
      <c r="AB899" s="185"/>
      <c r="AC899" s="188"/>
      <c r="AD899" s="186"/>
      <c r="AE899" s="153"/>
      <c r="AF899" s="153"/>
      <c r="AG899" s="130"/>
      <c r="AH899" s="153"/>
      <c r="AI899" s="153"/>
    </row>
    <row r="900" spans="27:35" ht="15.75">
      <c r="AA900" s="187"/>
      <c r="AB900" s="185"/>
      <c r="AC900" s="188"/>
      <c r="AD900" s="186"/>
      <c r="AE900" s="153"/>
      <c r="AF900" s="153"/>
      <c r="AG900" s="130"/>
      <c r="AH900" s="153"/>
      <c r="AI900" s="153"/>
    </row>
    <row r="901" spans="27:35" ht="15.75">
      <c r="AA901" s="187"/>
      <c r="AB901" s="185"/>
      <c r="AC901" s="188"/>
      <c r="AD901" s="186"/>
      <c r="AE901" s="153"/>
      <c r="AF901" s="153"/>
      <c r="AG901" s="130"/>
      <c r="AH901" s="153"/>
      <c r="AI901" s="153"/>
    </row>
    <row r="902" spans="27:35" ht="15.75">
      <c r="AA902" s="187"/>
      <c r="AB902" s="185"/>
      <c r="AC902" s="188"/>
      <c r="AD902" s="186"/>
      <c r="AE902" s="153"/>
      <c r="AF902" s="153"/>
      <c r="AG902" s="130"/>
      <c r="AH902" s="153"/>
      <c r="AI902" s="153"/>
    </row>
    <row r="903" spans="27:35" ht="15.75">
      <c r="AA903" s="187"/>
      <c r="AB903" s="185"/>
      <c r="AC903" s="188"/>
      <c r="AD903" s="186"/>
      <c r="AE903" s="153"/>
      <c r="AF903" s="153"/>
      <c r="AG903" s="130"/>
      <c r="AH903" s="153"/>
      <c r="AI903" s="153"/>
    </row>
    <row r="904" spans="27:35" ht="15.75">
      <c r="AA904" s="187"/>
      <c r="AB904" s="185"/>
      <c r="AC904" s="188"/>
      <c r="AD904" s="186"/>
      <c r="AE904" s="153"/>
      <c r="AF904" s="153"/>
      <c r="AG904" s="130"/>
      <c r="AH904" s="153"/>
      <c r="AI904" s="153"/>
    </row>
    <row r="905" spans="27:35" ht="15.75">
      <c r="AA905" s="187"/>
      <c r="AB905" s="185"/>
      <c r="AC905" s="188"/>
      <c r="AD905" s="186"/>
      <c r="AE905" s="153"/>
      <c r="AF905" s="153"/>
      <c r="AG905" s="130"/>
      <c r="AH905" s="153"/>
      <c r="AI905" s="153"/>
    </row>
    <row r="906" spans="27:35" ht="15.75">
      <c r="AA906" s="187"/>
      <c r="AB906" s="185"/>
      <c r="AC906" s="188"/>
      <c r="AD906" s="186"/>
      <c r="AE906" s="153"/>
      <c r="AF906" s="153"/>
      <c r="AG906" s="130"/>
      <c r="AH906" s="153"/>
      <c r="AI906" s="153"/>
    </row>
    <row r="907" spans="27:35" ht="15.75">
      <c r="AA907" s="187"/>
      <c r="AB907" s="185"/>
      <c r="AC907" s="188"/>
      <c r="AD907" s="186"/>
      <c r="AE907" s="153"/>
      <c r="AF907" s="153"/>
      <c r="AG907" s="130"/>
      <c r="AH907" s="153"/>
      <c r="AI907" s="153"/>
    </row>
    <row r="908" spans="27:35" ht="15.75">
      <c r="AA908" s="187"/>
      <c r="AB908" s="185"/>
      <c r="AC908" s="188"/>
      <c r="AD908" s="186"/>
      <c r="AE908" s="153"/>
      <c r="AF908" s="153"/>
      <c r="AG908" s="130"/>
      <c r="AH908" s="153"/>
      <c r="AI908" s="153"/>
    </row>
    <row r="909" spans="27:35" ht="15.75">
      <c r="AA909" s="187"/>
      <c r="AB909" s="185"/>
      <c r="AC909" s="188"/>
      <c r="AD909" s="186"/>
      <c r="AE909" s="153"/>
      <c r="AF909" s="153"/>
      <c r="AG909" s="130"/>
      <c r="AH909" s="153"/>
      <c r="AI909" s="153"/>
    </row>
    <row r="910" spans="27:35" ht="15.75">
      <c r="AA910" s="187"/>
      <c r="AB910" s="185"/>
      <c r="AC910" s="188"/>
      <c r="AD910" s="186"/>
      <c r="AE910" s="153"/>
      <c r="AF910" s="153"/>
      <c r="AG910" s="130"/>
      <c r="AH910" s="153"/>
      <c r="AI910" s="153"/>
    </row>
    <row r="911" spans="27:35" ht="15.75">
      <c r="AA911" s="187"/>
      <c r="AB911" s="185"/>
      <c r="AC911" s="188"/>
      <c r="AD911" s="186"/>
      <c r="AE911" s="153"/>
      <c r="AF911" s="153"/>
      <c r="AG911" s="130"/>
      <c r="AH911" s="153"/>
      <c r="AI911" s="153"/>
    </row>
    <row r="912" spans="27:35" ht="15.75">
      <c r="AA912" s="187"/>
      <c r="AB912" s="185"/>
      <c r="AC912" s="188"/>
      <c r="AD912" s="186"/>
      <c r="AE912" s="153"/>
      <c r="AF912" s="153"/>
      <c r="AG912" s="130"/>
      <c r="AH912" s="153"/>
      <c r="AI912" s="153"/>
    </row>
    <row r="913" spans="27:35" ht="15.75">
      <c r="AA913" s="187"/>
      <c r="AB913" s="185"/>
      <c r="AC913" s="188"/>
      <c r="AD913" s="186"/>
      <c r="AE913" s="153"/>
      <c r="AF913" s="153"/>
      <c r="AG913" s="130"/>
      <c r="AH913" s="153"/>
      <c r="AI913" s="153"/>
    </row>
    <row r="914" spans="27:35" ht="15.75">
      <c r="AA914" s="187"/>
      <c r="AB914" s="185"/>
      <c r="AC914" s="188"/>
      <c r="AD914" s="186"/>
      <c r="AE914" s="153"/>
      <c r="AF914" s="153"/>
      <c r="AG914" s="130"/>
      <c r="AH914" s="153"/>
      <c r="AI914" s="153"/>
    </row>
    <row r="915" spans="27:35" ht="15.75">
      <c r="AA915" s="187"/>
      <c r="AB915" s="185"/>
      <c r="AC915" s="188"/>
      <c r="AD915" s="186"/>
      <c r="AE915" s="153"/>
      <c r="AF915" s="153"/>
      <c r="AG915" s="130"/>
      <c r="AH915" s="153"/>
      <c r="AI915" s="153"/>
    </row>
    <row r="916" spans="27:35" ht="15.75">
      <c r="AA916" s="187"/>
      <c r="AB916" s="185"/>
      <c r="AC916" s="188"/>
      <c r="AD916" s="186"/>
      <c r="AE916" s="153"/>
      <c r="AF916" s="153"/>
      <c r="AG916" s="130"/>
      <c r="AH916" s="153"/>
      <c r="AI916" s="153"/>
    </row>
    <row r="917" spans="27:35" ht="15.75">
      <c r="AA917" s="187"/>
      <c r="AB917" s="185"/>
      <c r="AC917" s="188"/>
      <c r="AD917" s="186"/>
      <c r="AE917" s="153"/>
      <c r="AF917" s="153"/>
      <c r="AG917" s="130"/>
      <c r="AH917" s="153"/>
      <c r="AI917" s="153"/>
    </row>
    <row r="918" spans="27:35" ht="15.75">
      <c r="AA918" s="187"/>
      <c r="AB918" s="185"/>
      <c r="AC918" s="188"/>
      <c r="AD918" s="186"/>
      <c r="AE918" s="153"/>
      <c r="AF918" s="153"/>
      <c r="AG918" s="130"/>
      <c r="AH918" s="153"/>
      <c r="AI918" s="153"/>
    </row>
    <row r="919" spans="27:35" ht="15.75">
      <c r="AA919" s="187"/>
      <c r="AB919" s="185"/>
      <c r="AC919" s="188"/>
      <c r="AD919" s="186"/>
      <c r="AE919" s="153"/>
      <c r="AF919" s="153"/>
      <c r="AG919" s="130"/>
      <c r="AH919" s="153"/>
      <c r="AI919" s="153"/>
    </row>
    <row r="920" spans="27:35" ht="15.75">
      <c r="AA920" s="187"/>
      <c r="AB920" s="185"/>
      <c r="AC920" s="188"/>
      <c r="AD920" s="186"/>
      <c r="AE920" s="153"/>
      <c r="AF920" s="153"/>
      <c r="AG920" s="130"/>
      <c r="AH920" s="153"/>
      <c r="AI920" s="153"/>
    </row>
    <row r="921" spans="27:35" ht="15.75">
      <c r="AA921" s="187"/>
      <c r="AB921" s="185"/>
      <c r="AC921" s="188"/>
      <c r="AD921" s="186"/>
      <c r="AE921" s="153"/>
      <c r="AF921" s="153"/>
      <c r="AG921" s="130"/>
      <c r="AH921" s="153"/>
      <c r="AI921" s="153"/>
    </row>
    <row r="922" spans="27:35" ht="15.75">
      <c r="AA922" s="187"/>
      <c r="AB922" s="185"/>
      <c r="AC922" s="188"/>
      <c r="AD922" s="186"/>
      <c r="AE922" s="153"/>
      <c r="AF922" s="153"/>
      <c r="AG922" s="130"/>
      <c r="AH922" s="153"/>
      <c r="AI922" s="153"/>
    </row>
    <row r="923" spans="27:35" ht="15.75">
      <c r="AA923" s="187"/>
      <c r="AB923" s="185"/>
      <c r="AC923" s="188"/>
      <c r="AD923" s="186"/>
      <c r="AE923" s="153"/>
      <c r="AF923" s="153"/>
      <c r="AG923" s="130"/>
      <c r="AH923" s="153"/>
      <c r="AI923" s="153"/>
    </row>
    <row r="924" spans="27:35" ht="15.75">
      <c r="AA924" s="187"/>
      <c r="AB924" s="185"/>
      <c r="AC924" s="188"/>
      <c r="AD924" s="186"/>
      <c r="AE924" s="153"/>
      <c r="AF924" s="153"/>
      <c r="AG924" s="130"/>
      <c r="AH924" s="153"/>
      <c r="AI924" s="153"/>
    </row>
    <row r="925" spans="27:35" ht="15.75">
      <c r="AA925" s="187"/>
      <c r="AB925" s="185"/>
      <c r="AC925" s="188"/>
      <c r="AD925" s="186"/>
      <c r="AE925" s="153"/>
      <c r="AF925" s="153"/>
      <c r="AG925" s="130"/>
      <c r="AH925" s="153"/>
      <c r="AI925" s="153"/>
    </row>
    <row r="926" spans="27:35" ht="15.75">
      <c r="AA926" s="187"/>
      <c r="AB926" s="185"/>
      <c r="AC926" s="188"/>
      <c r="AD926" s="186"/>
      <c r="AE926" s="153"/>
      <c r="AF926" s="153"/>
      <c r="AG926" s="130"/>
      <c r="AH926" s="153"/>
      <c r="AI926" s="153"/>
    </row>
    <row r="927" spans="27:35" ht="15.75">
      <c r="AA927" s="187"/>
      <c r="AB927" s="185"/>
      <c r="AC927" s="188"/>
      <c r="AD927" s="186"/>
      <c r="AE927" s="153"/>
      <c r="AF927" s="153"/>
      <c r="AG927" s="130"/>
      <c r="AH927" s="153"/>
      <c r="AI927" s="153"/>
    </row>
    <row r="928" spans="27:35" ht="15.75">
      <c r="AA928" s="187"/>
      <c r="AB928" s="185"/>
      <c r="AC928" s="188"/>
      <c r="AD928" s="186"/>
      <c r="AE928" s="153"/>
      <c r="AF928" s="153"/>
      <c r="AG928" s="130"/>
      <c r="AH928" s="153"/>
      <c r="AI928" s="153"/>
    </row>
    <row r="929" spans="27:35" ht="15.75">
      <c r="AA929" s="187"/>
      <c r="AB929" s="185"/>
      <c r="AC929" s="188"/>
      <c r="AD929" s="186"/>
      <c r="AE929" s="153"/>
      <c r="AF929" s="153"/>
      <c r="AG929" s="130"/>
      <c r="AH929" s="153"/>
      <c r="AI929" s="153"/>
    </row>
    <row r="930" spans="27:35" ht="15.75">
      <c r="AA930" s="187"/>
      <c r="AB930" s="185"/>
      <c r="AC930" s="188"/>
      <c r="AD930" s="186"/>
      <c r="AE930" s="153"/>
      <c r="AF930" s="153"/>
      <c r="AG930" s="130"/>
      <c r="AH930" s="153"/>
      <c r="AI930" s="153"/>
    </row>
    <row r="931" spans="27:35" ht="15.75">
      <c r="AA931" s="187"/>
      <c r="AB931" s="185"/>
      <c r="AC931" s="188"/>
      <c r="AD931" s="186"/>
      <c r="AE931" s="153"/>
      <c r="AF931" s="153"/>
      <c r="AG931" s="130"/>
      <c r="AH931" s="153"/>
      <c r="AI931" s="153"/>
    </row>
    <row r="932" spans="27:35" ht="15.75">
      <c r="AA932" s="187"/>
      <c r="AB932" s="185"/>
      <c r="AC932" s="188"/>
      <c r="AD932" s="186"/>
      <c r="AE932" s="153"/>
      <c r="AF932" s="153"/>
      <c r="AG932" s="130"/>
      <c r="AH932" s="153"/>
      <c r="AI932" s="153"/>
    </row>
    <row r="933" spans="27:35" ht="15.75">
      <c r="AA933" s="187"/>
      <c r="AB933" s="185"/>
      <c r="AC933" s="188"/>
      <c r="AD933" s="186"/>
      <c r="AE933" s="153"/>
      <c r="AF933" s="153"/>
      <c r="AG933" s="130"/>
      <c r="AH933" s="153"/>
      <c r="AI933" s="153"/>
    </row>
    <row r="934" spans="27:35" ht="15.75">
      <c r="AA934" s="187"/>
      <c r="AB934" s="185"/>
      <c r="AC934" s="188"/>
      <c r="AD934" s="186"/>
      <c r="AE934" s="153"/>
      <c r="AF934" s="153"/>
      <c r="AG934" s="130"/>
      <c r="AH934" s="153"/>
      <c r="AI934" s="153"/>
    </row>
    <row r="935" spans="27:35" ht="15.75">
      <c r="AA935" s="187"/>
      <c r="AB935" s="185"/>
      <c r="AC935" s="188"/>
      <c r="AD935" s="186"/>
      <c r="AE935" s="153"/>
      <c r="AF935" s="153"/>
      <c r="AG935" s="130"/>
      <c r="AH935" s="153"/>
      <c r="AI935" s="153"/>
    </row>
    <row r="936" spans="27:35" ht="15.75">
      <c r="AA936" s="187"/>
      <c r="AB936" s="185"/>
      <c r="AC936" s="188"/>
      <c r="AD936" s="186"/>
      <c r="AE936" s="153"/>
      <c r="AF936" s="153"/>
      <c r="AG936" s="130"/>
      <c r="AH936" s="153"/>
      <c r="AI936" s="153"/>
    </row>
    <row r="937" spans="27:35" ht="15.75">
      <c r="AA937" s="187"/>
      <c r="AB937" s="185"/>
      <c r="AC937" s="188"/>
      <c r="AD937" s="186"/>
      <c r="AE937" s="153"/>
      <c r="AF937" s="153"/>
      <c r="AG937" s="130"/>
      <c r="AH937" s="153"/>
      <c r="AI937" s="153"/>
    </row>
    <row r="938" spans="27:35" ht="15.75">
      <c r="AA938" s="187"/>
      <c r="AB938" s="185"/>
      <c r="AC938" s="188"/>
      <c r="AD938" s="186"/>
      <c r="AE938" s="153"/>
      <c r="AF938" s="153"/>
      <c r="AG938" s="130"/>
      <c r="AH938" s="153"/>
      <c r="AI938" s="153"/>
    </row>
    <row r="939" spans="27:35" ht="15.75">
      <c r="AA939" s="187"/>
      <c r="AB939" s="185"/>
      <c r="AC939" s="188"/>
      <c r="AD939" s="186"/>
      <c r="AE939" s="153"/>
      <c r="AF939" s="153"/>
      <c r="AG939" s="130"/>
      <c r="AH939" s="153"/>
      <c r="AI939" s="153"/>
    </row>
    <row r="940" spans="27:35" ht="15.75">
      <c r="AA940" s="187"/>
      <c r="AB940" s="185"/>
      <c r="AC940" s="188"/>
      <c r="AD940" s="186"/>
      <c r="AE940" s="153"/>
      <c r="AF940" s="153"/>
      <c r="AG940" s="130"/>
      <c r="AH940" s="153"/>
      <c r="AI940" s="153"/>
    </row>
    <row r="941" spans="27:35" ht="15.75">
      <c r="AA941" s="187"/>
      <c r="AB941" s="185"/>
      <c r="AC941" s="188"/>
      <c r="AD941" s="186"/>
      <c r="AE941" s="153"/>
      <c r="AF941" s="153"/>
      <c r="AG941" s="130"/>
      <c r="AH941" s="153"/>
      <c r="AI941" s="153"/>
    </row>
    <row r="942" spans="27:35" ht="15.75">
      <c r="AA942" s="187"/>
      <c r="AB942" s="185"/>
      <c r="AC942" s="188"/>
      <c r="AD942" s="186"/>
      <c r="AE942" s="153"/>
      <c r="AF942" s="153"/>
      <c r="AG942" s="130"/>
      <c r="AH942" s="153"/>
      <c r="AI942" s="153"/>
    </row>
    <row r="943" spans="27:35" ht="15.75">
      <c r="AA943" s="187"/>
      <c r="AB943" s="185"/>
      <c r="AC943" s="188"/>
      <c r="AD943" s="186"/>
      <c r="AE943" s="153"/>
      <c r="AF943" s="153"/>
      <c r="AG943" s="130"/>
      <c r="AH943" s="153"/>
      <c r="AI943" s="153"/>
    </row>
    <row r="944" spans="27:35" ht="15.75">
      <c r="AA944" s="187"/>
      <c r="AB944" s="185"/>
      <c r="AC944" s="188"/>
      <c r="AD944" s="186"/>
      <c r="AE944" s="153"/>
      <c r="AF944" s="153"/>
      <c r="AG944" s="130"/>
      <c r="AH944" s="153"/>
      <c r="AI944" s="153"/>
    </row>
    <row r="945" spans="27:35" ht="15.75">
      <c r="AA945" s="187"/>
      <c r="AB945" s="185"/>
      <c r="AC945" s="188"/>
      <c r="AD945" s="186"/>
      <c r="AE945" s="153"/>
      <c r="AF945" s="153"/>
      <c r="AG945" s="130"/>
      <c r="AH945" s="153"/>
      <c r="AI945" s="153"/>
    </row>
    <row r="946" spans="27:35" ht="15.75">
      <c r="AA946" s="187"/>
      <c r="AB946" s="185"/>
      <c r="AC946" s="188"/>
      <c r="AD946" s="186"/>
      <c r="AE946" s="153"/>
      <c r="AF946" s="153"/>
      <c r="AG946" s="130"/>
      <c r="AH946" s="153"/>
      <c r="AI946" s="153"/>
    </row>
    <row r="947" spans="27:35" ht="15.75">
      <c r="AA947" s="187"/>
      <c r="AB947" s="185"/>
      <c r="AC947" s="188"/>
      <c r="AD947" s="186"/>
      <c r="AE947" s="153"/>
      <c r="AF947" s="153"/>
      <c r="AG947" s="130"/>
      <c r="AH947" s="153"/>
      <c r="AI947" s="153"/>
    </row>
    <row r="948" spans="27:35" ht="15.75">
      <c r="AA948" s="187"/>
      <c r="AB948" s="185"/>
      <c r="AC948" s="188"/>
      <c r="AD948" s="186"/>
      <c r="AE948" s="153"/>
      <c r="AF948" s="153"/>
      <c r="AG948" s="130"/>
      <c r="AH948" s="153"/>
      <c r="AI948" s="153"/>
    </row>
    <row r="949" spans="27:35" ht="15.75">
      <c r="AA949" s="187"/>
      <c r="AB949" s="185"/>
      <c r="AC949" s="188"/>
      <c r="AD949" s="186"/>
      <c r="AE949" s="153"/>
      <c r="AF949" s="153"/>
      <c r="AG949" s="130"/>
      <c r="AH949" s="153"/>
      <c r="AI949" s="153"/>
    </row>
    <row r="950" spans="27:35" ht="15.75">
      <c r="AA950" s="187"/>
      <c r="AB950" s="185"/>
      <c r="AC950" s="188"/>
      <c r="AD950" s="186"/>
      <c r="AE950" s="153"/>
      <c r="AF950" s="153"/>
      <c r="AG950" s="130"/>
      <c r="AH950" s="153"/>
      <c r="AI950" s="153"/>
    </row>
    <row r="951" spans="27:35" ht="15.75">
      <c r="AA951" s="187"/>
      <c r="AB951" s="185"/>
      <c r="AC951" s="188"/>
      <c r="AD951" s="186"/>
      <c r="AE951" s="153"/>
      <c r="AF951" s="153"/>
      <c r="AG951" s="130"/>
      <c r="AH951" s="153"/>
      <c r="AI951" s="153"/>
    </row>
    <row r="952" spans="27:35" ht="15.75">
      <c r="AA952" s="187"/>
      <c r="AB952" s="185"/>
      <c r="AC952" s="188"/>
      <c r="AD952" s="186"/>
      <c r="AE952" s="153"/>
      <c r="AF952" s="153"/>
      <c r="AG952" s="130"/>
      <c r="AH952" s="153"/>
      <c r="AI952" s="153"/>
    </row>
    <row r="953" spans="27:35" ht="15.75">
      <c r="AA953" s="187"/>
      <c r="AB953" s="185"/>
      <c r="AC953" s="188"/>
      <c r="AD953" s="186"/>
      <c r="AE953" s="153"/>
      <c r="AF953" s="153"/>
      <c r="AG953" s="130"/>
      <c r="AH953" s="153"/>
      <c r="AI953" s="153"/>
    </row>
    <row r="954" spans="27:35" ht="15.75">
      <c r="AA954" s="187"/>
      <c r="AB954" s="185"/>
      <c r="AC954" s="188"/>
      <c r="AD954" s="186"/>
      <c r="AE954" s="153"/>
      <c r="AF954" s="153"/>
      <c r="AG954" s="130"/>
      <c r="AH954" s="153"/>
      <c r="AI954" s="153"/>
    </row>
    <row r="955" spans="27:35" ht="15.75">
      <c r="AA955" s="187"/>
      <c r="AB955" s="185"/>
      <c r="AC955" s="188"/>
      <c r="AD955" s="186"/>
      <c r="AE955" s="153"/>
      <c r="AF955" s="153"/>
      <c r="AG955" s="130"/>
      <c r="AH955" s="153"/>
      <c r="AI955" s="153"/>
    </row>
    <row r="956" spans="27:35" ht="15.75">
      <c r="AA956" s="187"/>
      <c r="AB956" s="185"/>
      <c r="AC956" s="188"/>
      <c r="AD956" s="186"/>
      <c r="AE956" s="153"/>
      <c r="AF956" s="153"/>
      <c r="AG956" s="130"/>
      <c r="AH956" s="153"/>
      <c r="AI956" s="153"/>
    </row>
    <row r="957" spans="27:35" ht="15.75">
      <c r="AA957" s="187"/>
      <c r="AB957" s="185"/>
      <c r="AC957" s="188"/>
      <c r="AD957" s="186"/>
      <c r="AE957" s="153"/>
      <c r="AF957" s="153"/>
      <c r="AG957" s="130"/>
      <c r="AH957" s="153"/>
      <c r="AI957" s="153"/>
    </row>
    <row r="958" spans="27:35" ht="15.75">
      <c r="AA958" s="187"/>
      <c r="AB958" s="185"/>
      <c r="AC958" s="188"/>
      <c r="AD958" s="186"/>
      <c r="AE958" s="153"/>
      <c r="AF958" s="153"/>
      <c r="AG958" s="130"/>
      <c r="AH958" s="153"/>
      <c r="AI958" s="153"/>
    </row>
    <row r="959" spans="27:35" ht="15.75">
      <c r="AA959" s="187"/>
      <c r="AB959" s="185"/>
      <c r="AC959" s="188"/>
      <c r="AD959" s="186"/>
      <c r="AE959" s="153"/>
      <c r="AF959" s="153"/>
      <c r="AG959" s="130"/>
      <c r="AH959" s="153"/>
      <c r="AI959" s="153"/>
    </row>
    <row r="960" spans="27:35" ht="15.75">
      <c r="AA960" s="187"/>
      <c r="AB960" s="185"/>
      <c r="AC960" s="188"/>
      <c r="AD960" s="186"/>
      <c r="AE960" s="153"/>
      <c r="AF960" s="153"/>
      <c r="AG960" s="130"/>
      <c r="AH960" s="153"/>
      <c r="AI960" s="153"/>
    </row>
    <row r="961" spans="27:35" ht="15.75">
      <c r="AA961" s="187"/>
      <c r="AB961" s="185"/>
      <c r="AC961" s="188"/>
      <c r="AD961" s="186"/>
      <c r="AE961" s="153"/>
      <c r="AF961" s="153"/>
      <c r="AG961" s="130"/>
      <c r="AH961" s="153"/>
      <c r="AI961" s="153"/>
    </row>
    <row r="962" spans="27:35" ht="15.75">
      <c r="AA962" s="187"/>
      <c r="AB962" s="185"/>
      <c r="AC962" s="188"/>
      <c r="AD962" s="186"/>
      <c r="AE962" s="153"/>
      <c r="AF962" s="153"/>
      <c r="AG962" s="130"/>
      <c r="AH962" s="153"/>
      <c r="AI962" s="153"/>
    </row>
    <row r="963" spans="27:35" ht="15.75">
      <c r="AA963" s="187"/>
      <c r="AB963" s="185"/>
      <c r="AC963" s="188"/>
      <c r="AD963" s="186"/>
      <c r="AE963" s="153"/>
      <c r="AF963" s="153"/>
      <c r="AG963" s="130"/>
      <c r="AH963" s="153"/>
      <c r="AI963" s="153"/>
    </row>
    <row r="964" spans="27:35" ht="15.75">
      <c r="AA964" s="187"/>
      <c r="AB964" s="185"/>
      <c r="AC964" s="188"/>
      <c r="AD964" s="186"/>
      <c r="AE964" s="153"/>
      <c r="AF964" s="153"/>
      <c r="AG964" s="130"/>
      <c r="AH964" s="153"/>
      <c r="AI964" s="153"/>
    </row>
    <row r="965" spans="27:35" ht="15.75">
      <c r="AA965" s="187"/>
      <c r="AB965" s="185"/>
      <c r="AC965" s="188"/>
      <c r="AD965" s="186"/>
      <c r="AE965" s="153"/>
      <c r="AF965" s="153"/>
      <c r="AG965" s="130"/>
      <c r="AH965" s="153"/>
      <c r="AI965" s="153"/>
    </row>
    <row r="966" spans="27:35" ht="15.75">
      <c r="AA966" s="187"/>
      <c r="AB966" s="185"/>
      <c r="AC966" s="188"/>
      <c r="AD966" s="186"/>
      <c r="AE966" s="153"/>
      <c r="AF966" s="153"/>
      <c r="AG966" s="130"/>
      <c r="AH966" s="153"/>
      <c r="AI966" s="153"/>
    </row>
    <row r="967" spans="27:35" ht="15.75">
      <c r="AA967" s="187"/>
      <c r="AB967" s="185"/>
      <c r="AC967" s="188"/>
      <c r="AD967" s="186"/>
      <c r="AE967" s="153"/>
      <c r="AF967" s="153"/>
      <c r="AG967" s="130"/>
      <c r="AH967" s="153"/>
      <c r="AI967" s="153"/>
    </row>
    <row r="968" spans="27:35" ht="15.75">
      <c r="AA968" s="187"/>
      <c r="AB968" s="185"/>
      <c r="AC968" s="188"/>
      <c r="AD968" s="186"/>
      <c r="AE968" s="153"/>
      <c r="AF968" s="153"/>
      <c r="AG968" s="130"/>
      <c r="AH968" s="153"/>
      <c r="AI968" s="153"/>
    </row>
    <row r="969" spans="27:35" ht="15.75">
      <c r="AA969" s="187"/>
      <c r="AB969" s="185"/>
      <c r="AC969" s="188"/>
      <c r="AD969" s="186"/>
      <c r="AE969" s="153"/>
      <c r="AF969" s="153"/>
      <c r="AG969" s="130"/>
      <c r="AH969" s="153"/>
      <c r="AI969" s="153"/>
    </row>
    <row r="970" spans="27:35" ht="15.75">
      <c r="AA970" s="187"/>
      <c r="AB970" s="185"/>
      <c r="AC970" s="188"/>
      <c r="AD970" s="186"/>
      <c r="AE970" s="153"/>
      <c r="AF970" s="153"/>
      <c r="AG970" s="130"/>
      <c r="AH970" s="153"/>
      <c r="AI970" s="153"/>
    </row>
    <row r="971" spans="27:35" ht="15.75">
      <c r="AA971" s="187"/>
      <c r="AB971" s="185"/>
      <c r="AC971" s="188"/>
      <c r="AD971" s="186"/>
      <c r="AE971" s="153"/>
      <c r="AF971" s="153"/>
      <c r="AG971" s="130"/>
      <c r="AH971" s="153"/>
      <c r="AI971" s="153"/>
    </row>
    <row r="972" spans="27:35" ht="15.75">
      <c r="AA972" s="187"/>
      <c r="AB972" s="185"/>
      <c r="AC972" s="188"/>
      <c r="AD972" s="186"/>
      <c r="AE972" s="153"/>
      <c r="AF972" s="153"/>
      <c r="AG972" s="130"/>
      <c r="AH972" s="153"/>
      <c r="AI972" s="153"/>
    </row>
    <row r="973" spans="27:35" ht="15.75">
      <c r="AA973" s="187"/>
      <c r="AB973" s="185"/>
      <c r="AC973" s="188"/>
      <c r="AD973" s="186"/>
      <c r="AE973" s="153"/>
      <c r="AF973" s="153"/>
      <c r="AG973" s="130"/>
      <c r="AH973" s="153"/>
      <c r="AI973" s="153"/>
    </row>
    <row r="974" spans="27:35" ht="15.75">
      <c r="AA974" s="187"/>
      <c r="AB974" s="185"/>
      <c r="AC974" s="188"/>
      <c r="AD974" s="186"/>
      <c r="AE974" s="153"/>
      <c r="AF974" s="153"/>
      <c r="AG974" s="130"/>
      <c r="AH974" s="153"/>
      <c r="AI974" s="153"/>
    </row>
    <row r="975" spans="27:35" ht="15.75">
      <c r="AA975" s="187"/>
      <c r="AB975" s="185"/>
      <c r="AC975" s="188"/>
      <c r="AD975" s="186"/>
      <c r="AE975" s="153"/>
      <c r="AF975" s="153"/>
      <c r="AG975" s="130"/>
      <c r="AH975" s="153"/>
      <c r="AI975" s="153"/>
    </row>
    <row r="976" spans="27:35" ht="15.75">
      <c r="AA976" s="187"/>
      <c r="AB976" s="185"/>
      <c r="AC976" s="188"/>
      <c r="AD976" s="186"/>
      <c r="AE976" s="153"/>
      <c r="AF976" s="153"/>
      <c r="AG976" s="130"/>
      <c r="AH976" s="153"/>
      <c r="AI976" s="153"/>
    </row>
    <row r="977" spans="27:35" ht="15.75">
      <c r="AA977" s="187"/>
      <c r="AB977" s="185"/>
      <c r="AC977" s="188"/>
      <c r="AD977" s="186"/>
      <c r="AE977" s="153"/>
      <c r="AF977" s="153"/>
      <c r="AG977" s="130"/>
      <c r="AH977" s="153"/>
      <c r="AI977" s="153"/>
    </row>
    <row r="978" spans="27:35" ht="15.75">
      <c r="AA978" s="187"/>
      <c r="AB978" s="185"/>
      <c r="AC978" s="188"/>
      <c r="AD978" s="186"/>
      <c r="AE978" s="153"/>
      <c r="AF978" s="153"/>
      <c r="AG978" s="130"/>
      <c r="AH978" s="153"/>
      <c r="AI978" s="153"/>
    </row>
    <row r="979" spans="27:35" ht="15.75">
      <c r="AA979" s="187"/>
      <c r="AB979" s="185"/>
      <c r="AC979" s="188"/>
      <c r="AD979" s="186"/>
      <c r="AE979" s="153"/>
      <c r="AF979" s="153"/>
      <c r="AG979" s="130"/>
      <c r="AH979" s="153"/>
      <c r="AI979" s="153"/>
    </row>
    <row r="980" spans="27:35" ht="15.75">
      <c r="AA980" s="187"/>
      <c r="AB980" s="185"/>
      <c r="AC980" s="188"/>
      <c r="AD980" s="186"/>
      <c r="AE980" s="153"/>
      <c r="AF980" s="153"/>
      <c r="AG980" s="130"/>
      <c r="AH980" s="153"/>
      <c r="AI980" s="153"/>
    </row>
    <row r="981" spans="27:35" ht="15.75">
      <c r="AA981" s="187"/>
      <c r="AB981" s="185"/>
      <c r="AC981" s="188"/>
      <c r="AD981" s="186"/>
      <c r="AE981" s="153"/>
      <c r="AF981" s="153"/>
      <c r="AG981" s="130"/>
      <c r="AH981" s="153"/>
      <c r="AI981" s="153"/>
    </row>
    <row r="982" spans="27:35" ht="15.75">
      <c r="AA982" s="187"/>
      <c r="AB982" s="185"/>
      <c r="AC982" s="188"/>
      <c r="AD982" s="186"/>
      <c r="AE982" s="153"/>
      <c r="AF982" s="153"/>
      <c r="AG982" s="130"/>
      <c r="AH982" s="153"/>
      <c r="AI982" s="153"/>
    </row>
    <row r="983" spans="27:35" ht="15.75">
      <c r="AA983" s="187"/>
      <c r="AB983" s="185"/>
      <c r="AC983" s="188"/>
      <c r="AD983" s="186"/>
      <c r="AE983" s="153"/>
      <c r="AF983" s="153"/>
      <c r="AG983" s="130"/>
      <c r="AH983" s="153"/>
      <c r="AI983" s="153"/>
    </row>
    <row r="984" spans="27:35" ht="15.75">
      <c r="AA984" s="187"/>
      <c r="AB984" s="185"/>
      <c r="AC984" s="188"/>
      <c r="AD984" s="186"/>
      <c r="AE984" s="153"/>
      <c r="AF984" s="153"/>
      <c r="AG984" s="130"/>
      <c r="AH984" s="153"/>
      <c r="AI984" s="153"/>
    </row>
    <row r="985" spans="27:35" ht="15.75">
      <c r="AA985" s="187"/>
      <c r="AB985" s="185"/>
      <c r="AC985" s="188"/>
      <c r="AD985" s="186"/>
      <c r="AE985" s="153"/>
      <c r="AF985" s="153"/>
      <c r="AG985" s="130"/>
      <c r="AH985" s="153"/>
      <c r="AI985" s="153"/>
    </row>
    <row r="986" spans="27:35" ht="15.75">
      <c r="AA986" s="187"/>
      <c r="AB986" s="185"/>
      <c r="AC986" s="188"/>
      <c r="AD986" s="186"/>
      <c r="AE986" s="153"/>
      <c r="AF986" s="153"/>
      <c r="AG986" s="130"/>
      <c r="AH986" s="153"/>
      <c r="AI986" s="153"/>
    </row>
    <row r="987" spans="27:35" ht="15.75">
      <c r="AA987" s="187"/>
      <c r="AB987" s="185"/>
      <c r="AC987" s="188"/>
      <c r="AD987" s="186"/>
      <c r="AE987" s="153"/>
      <c r="AF987" s="153"/>
      <c r="AG987" s="130"/>
      <c r="AH987" s="153"/>
      <c r="AI987" s="153"/>
    </row>
    <row r="988" spans="27:35" ht="15.75">
      <c r="AA988" s="187"/>
      <c r="AB988" s="185"/>
      <c r="AC988" s="188"/>
      <c r="AD988" s="186"/>
      <c r="AE988" s="153"/>
      <c r="AF988" s="153"/>
      <c r="AG988" s="130"/>
      <c r="AH988" s="153"/>
      <c r="AI988" s="153"/>
    </row>
    <row r="989" spans="27:35" ht="15.75">
      <c r="AA989" s="187"/>
      <c r="AB989" s="185"/>
      <c r="AC989" s="188"/>
      <c r="AD989" s="186"/>
      <c r="AE989" s="153"/>
      <c r="AF989" s="153"/>
      <c r="AG989" s="130"/>
      <c r="AH989" s="153"/>
      <c r="AI989" s="153"/>
    </row>
    <row r="990" spans="27:35" ht="15.75">
      <c r="AA990" s="187"/>
      <c r="AB990" s="185"/>
      <c r="AC990" s="188"/>
      <c r="AD990" s="186"/>
      <c r="AE990" s="153"/>
      <c r="AF990" s="153"/>
      <c r="AG990" s="130"/>
      <c r="AH990" s="153"/>
      <c r="AI990" s="153"/>
    </row>
    <row r="991" spans="27:35" ht="15.75">
      <c r="AA991" s="187"/>
      <c r="AB991" s="185"/>
      <c r="AC991" s="188"/>
      <c r="AD991" s="186"/>
      <c r="AE991" s="153"/>
      <c r="AF991" s="153"/>
      <c r="AG991" s="130"/>
      <c r="AH991" s="153"/>
      <c r="AI991" s="153"/>
    </row>
    <row r="992" spans="27:35" ht="15.75">
      <c r="AA992" s="187"/>
      <c r="AB992" s="185"/>
      <c r="AC992" s="188"/>
      <c r="AD992" s="186"/>
      <c r="AE992" s="153"/>
      <c r="AF992" s="153"/>
      <c r="AG992" s="130"/>
      <c r="AH992" s="153"/>
      <c r="AI992" s="153"/>
    </row>
    <row r="993" spans="27:35" ht="15.75">
      <c r="AA993" s="187"/>
      <c r="AB993" s="185"/>
      <c r="AC993" s="188"/>
      <c r="AD993" s="186"/>
      <c r="AE993" s="153"/>
      <c r="AF993" s="153"/>
      <c r="AG993" s="130"/>
      <c r="AH993" s="153"/>
      <c r="AI993" s="153"/>
    </row>
    <row r="994" spans="27:35" ht="15.75">
      <c r="AA994" s="187"/>
      <c r="AB994" s="185"/>
      <c r="AC994" s="188"/>
      <c r="AD994" s="186"/>
      <c r="AE994" s="153"/>
      <c r="AF994" s="153"/>
      <c r="AG994" s="130"/>
      <c r="AH994" s="153"/>
      <c r="AI994" s="153"/>
    </row>
    <row r="995" spans="27:35" ht="15.75">
      <c r="AA995" s="187"/>
      <c r="AB995" s="185"/>
      <c r="AC995" s="188"/>
      <c r="AD995" s="186"/>
      <c r="AE995" s="153"/>
      <c r="AF995" s="153"/>
      <c r="AG995" s="130"/>
      <c r="AH995" s="153"/>
      <c r="AI995" s="153"/>
    </row>
    <row r="996" spans="27:35" ht="15.75">
      <c r="AA996" s="187"/>
      <c r="AB996" s="185"/>
      <c r="AC996" s="188"/>
      <c r="AD996" s="186"/>
      <c r="AE996" s="153"/>
      <c r="AF996" s="153"/>
      <c r="AG996" s="130"/>
      <c r="AH996" s="153"/>
      <c r="AI996" s="153"/>
    </row>
    <row r="997" spans="27:35" ht="15.75">
      <c r="AA997" s="187"/>
      <c r="AB997" s="185"/>
      <c r="AC997" s="188"/>
      <c r="AD997" s="186"/>
      <c r="AE997" s="153"/>
      <c r="AF997" s="153"/>
      <c r="AG997" s="130"/>
      <c r="AH997" s="153"/>
      <c r="AI997" s="153"/>
    </row>
    <row r="998" spans="27:35" ht="15.75">
      <c r="AA998" s="187"/>
      <c r="AB998" s="185"/>
      <c r="AC998" s="188"/>
      <c r="AD998" s="186"/>
      <c r="AE998" s="153"/>
      <c r="AF998" s="153"/>
      <c r="AG998" s="130"/>
      <c r="AH998" s="153"/>
      <c r="AI998" s="153"/>
    </row>
    <row r="999" spans="27:35" ht="15.75">
      <c r="AA999" s="187"/>
      <c r="AB999" s="185"/>
      <c r="AC999" s="188"/>
      <c r="AD999" s="186"/>
      <c r="AE999" s="153"/>
      <c r="AF999" s="153"/>
      <c r="AG999" s="130"/>
      <c r="AH999" s="153"/>
      <c r="AI999" s="153"/>
    </row>
    <row r="1000" spans="27:35" ht="15.75">
      <c r="AA1000" s="187"/>
      <c r="AB1000" s="185"/>
      <c r="AC1000" s="188"/>
      <c r="AD1000" s="186"/>
      <c r="AE1000" s="153"/>
      <c r="AF1000" s="153"/>
      <c r="AG1000" s="130"/>
      <c r="AH1000" s="153"/>
      <c r="AI1000" s="153"/>
    </row>
    <row r="1001" spans="27:35" ht="15.75">
      <c r="AA1001" s="187"/>
      <c r="AB1001" s="185"/>
      <c r="AC1001" s="188"/>
      <c r="AD1001" s="186"/>
      <c r="AE1001" s="153"/>
      <c r="AF1001" s="153"/>
      <c r="AG1001" s="130"/>
      <c r="AH1001" s="153"/>
      <c r="AI1001" s="153"/>
    </row>
    <row r="1002" spans="27:35" ht="15.75">
      <c r="AA1002" s="187"/>
      <c r="AB1002" s="185"/>
      <c r="AC1002" s="188"/>
      <c r="AD1002" s="186"/>
      <c r="AE1002" s="153"/>
      <c r="AF1002" s="153"/>
      <c r="AG1002" s="130"/>
      <c r="AH1002" s="153"/>
      <c r="AI1002" s="153"/>
    </row>
    <row r="1003" spans="27:35" ht="15.75">
      <c r="AA1003" s="187"/>
      <c r="AB1003" s="185"/>
      <c r="AC1003" s="188"/>
      <c r="AD1003" s="186"/>
      <c r="AE1003" s="153"/>
      <c r="AF1003" s="153"/>
      <c r="AG1003" s="130"/>
      <c r="AH1003" s="153"/>
      <c r="AI1003" s="153"/>
    </row>
    <row r="1004" spans="27:35" ht="15.75">
      <c r="AA1004" s="187"/>
      <c r="AB1004" s="185"/>
      <c r="AC1004" s="188"/>
      <c r="AD1004" s="186"/>
      <c r="AE1004" s="153"/>
      <c r="AF1004" s="153"/>
      <c r="AG1004" s="130"/>
      <c r="AH1004" s="153"/>
      <c r="AI1004" s="153"/>
    </row>
    <row r="1005" spans="27:35" ht="15.75">
      <c r="AA1005" s="187"/>
      <c r="AB1005" s="185"/>
      <c r="AC1005" s="188"/>
      <c r="AD1005" s="186"/>
      <c r="AE1005" s="153"/>
      <c r="AF1005" s="153"/>
      <c r="AG1005" s="130"/>
      <c r="AH1005" s="153"/>
      <c r="AI1005" s="153"/>
    </row>
    <row r="1006" spans="27:35" ht="15.75">
      <c r="AA1006" s="187"/>
      <c r="AB1006" s="185"/>
      <c r="AC1006" s="188"/>
      <c r="AD1006" s="186"/>
      <c r="AE1006" s="153"/>
      <c r="AF1006" s="153"/>
      <c r="AG1006" s="130"/>
      <c r="AH1006" s="153"/>
      <c r="AI1006" s="153"/>
    </row>
    <row r="1007" spans="27:35" ht="15.75">
      <c r="AA1007" s="187"/>
      <c r="AB1007" s="185"/>
      <c r="AC1007" s="188"/>
      <c r="AD1007" s="186"/>
      <c r="AE1007" s="153"/>
      <c r="AF1007" s="153"/>
      <c r="AG1007" s="130"/>
      <c r="AH1007" s="153"/>
      <c r="AI1007" s="153"/>
    </row>
    <row r="1008" spans="27:35" ht="15.75">
      <c r="AA1008" s="187"/>
      <c r="AB1008" s="185"/>
      <c r="AC1008" s="188"/>
      <c r="AD1008" s="186"/>
      <c r="AE1008" s="153"/>
      <c r="AF1008" s="153"/>
      <c r="AG1008" s="130"/>
      <c r="AH1008" s="153"/>
      <c r="AI1008" s="153"/>
    </row>
    <row r="1009" spans="27:35" ht="15.75">
      <c r="AA1009" s="187"/>
      <c r="AB1009" s="185"/>
      <c r="AC1009" s="188"/>
      <c r="AD1009" s="186"/>
      <c r="AE1009" s="153"/>
      <c r="AF1009" s="153"/>
      <c r="AG1009" s="130"/>
      <c r="AH1009" s="153"/>
      <c r="AI1009" s="153"/>
    </row>
    <row r="1010" spans="27:35" ht="15.75">
      <c r="AA1010" s="187"/>
      <c r="AB1010" s="185"/>
      <c r="AC1010" s="188"/>
      <c r="AD1010" s="186"/>
      <c r="AE1010" s="153"/>
      <c r="AF1010" s="153"/>
      <c r="AG1010" s="130"/>
      <c r="AH1010" s="153"/>
      <c r="AI1010" s="153"/>
    </row>
    <row r="1011" spans="27:35" ht="15.75">
      <c r="AA1011" s="187"/>
      <c r="AB1011" s="185"/>
      <c r="AC1011" s="188"/>
      <c r="AD1011" s="186"/>
      <c r="AE1011" s="153"/>
      <c r="AF1011" s="153"/>
      <c r="AG1011" s="130"/>
      <c r="AH1011" s="153"/>
      <c r="AI1011" s="153"/>
    </row>
    <row r="1012" spans="27:35" ht="15.75">
      <c r="AA1012" s="187"/>
      <c r="AB1012" s="185"/>
      <c r="AC1012" s="188"/>
      <c r="AD1012" s="186"/>
      <c r="AE1012" s="153"/>
      <c r="AF1012" s="153"/>
      <c r="AG1012" s="130"/>
      <c r="AH1012" s="153"/>
      <c r="AI1012" s="153"/>
    </row>
    <row r="1013" spans="27:35" ht="15.75">
      <c r="AA1013" s="187"/>
      <c r="AB1013" s="185"/>
      <c r="AC1013" s="188"/>
      <c r="AD1013" s="186"/>
      <c r="AE1013" s="153"/>
      <c r="AF1013" s="153"/>
      <c r="AG1013" s="130"/>
      <c r="AH1013" s="153"/>
      <c r="AI1013" s="153"/>
    </row>
    <row r="1014" spans="27:35" ht="15.75">
      <c r="AA1014" s="187"/>
      <c r="AB1014" s="185"/>
      <c r="AC1014" s="188"/>
      <c r="AD1014" s="186"/>
      <c r="AE1014" s="153"/>
      <c r="AF1014" s="153"/>
      <c r="AG1014" s="130"/>
      <c r="AH1014" s="153"/>
      <c r="AI1014" s="153"/>
    </row>
    <row r="1015" spans="27:35" ht="15.75">
      <c r="AA1015" s="187"/>
      <c r="AB1015" s="185"/>
      <c r="AC1015" s="188"/>
      <c r="AD1015" s="186"/>
      <c r="AE1015" s="153"/>
      <c r="AF1015" s="153"/>
      <c r="AG1015" s="130"/>
      <c r="AH1015" s="153"/>
      <c r="AI1015" s="153"/>
    </row>
    <row r="1016" spans="27:35" ht="15.75">
      <c r="AA1016" s="187"/>
      <c r="AB1016" s="185"/>
      <c r="AC1016" s="188"/>
      <c r="AD1016" s="186"/>
      <c r="AE1016" s="153"/>
      <c r="AF1016" s="153"/>
      <c r="AG1016" s="130"/>
      <c r="AH1016" s="153"/>
      <c r="AI1016" s="153"/>
    </row>
    <row r="1017" spans="27:35" ht="15.75">
      <c r="AA1017" s="187"/>
      <c r="AB1017" s="185"/>
      <c r="AC1017" s="188"/>
      <c r="AD1017" s="186"/>
      <c r="AE1017" s="153"/>
      <c r="AF1017" s="153"/>
      <c r="AG1017" s="130"/>
      <c r="AH1017" s="153"/>
      <c r="AI1017" s="153"/>
    </row>
    <row r="1018" spans="27:35" ht="15.75">
      <c r="AA1018" s="187"/>
      <c r="AB1018" s="185"/>
      <c r="AC1018" s="188"/>
      <c r="AD1018" s="186"/>
      <c r="AE1018" s="153"/>
      <c r="AF1018" s="153"/>
      <c r="AG1018" s="130"/>
      <c r="AH1018" s="153"/>
      <c r="AI1018" s="153"/>
    </row>
    <row r="1019" spans="27:35" ht="15.75">
      <c r="AA1019" s="187"/>
      <c r="AB1019" s="185"/>
      <c r="AC1019" s="188"/>
      <c r="AD1019" s="186"/>
      <c r="AE1019" s="153"/>
      <c r="AF1019" s="153"/>
      <c r="AG1019" s="130"/>
      <c r="AH1019" s="153"/>
      <c r="AI1019" s="153"/>
    </row>
    <row r="1020" spans="27:35" ht="15.75">
      <c r="AA1020" s="187"/>
      <c r="AB1020" s="185"/>
      <c r="AC1020" s="188"/>
      <c r="AD1020" s="186"/>
      <c r="AE1020" s="153"/>
      <c r="AF1020" s="153"/>
      <c r="AG1020" s="130"/>
      <c r="AH1020" s="153"/>
      <c r="AI1020" s="153"/>
    </row>
    <row r="1021" spans="27:35" ht="15.75">
      <c r="AA1021" s="187"/>
      <c r="AB1021" s="185"/>
      <c r="AC1021" s="188"/>
      <c r="AD1021" s="186"/>
      <c r="AE1021" s="153"/>
      <c r="AF1021" s="153"/>
      <c r="AG1021" s="130"/>
      <c r="AH1021" s="153"/>
      <c r="AI1021" s="153"/>
    </row>
    <row r="1022" spans="27:35" ht="15.75">
      <c r="AA1022" s="187"/>
      <c r="AB1022" s="185"/>
      <c r="AC1022" s="188"/>
      <c r="AD1022" s="186"/>
      <c r="AE1022" s="153"/>
      <c r="AF1022" s="153"/>
      <c r="AG1022" s="130"/>
      <c r="AH1022" s="153"/>
      <c r="AI1022" s="153"/>
    </row>
    <row r="1023" spans="27:35" ht="15.75">
      <c r="AA1023" s="187"/>
      <c r="AB1023" s="185"/>
      <c r="AC1023" s="188"/>
      <c r="AD1023" s="186"/>
      <c r="AE1023" s="153"/>
      <c r="AF1023" s="153"/>
      <c r="AG1023" s="130"/>
      <c r="AH1023" s="153"/>
      <c r="AI1023" s="153"/>
    </row>
    <row r="1024" spans="27:35" ht="15.75">
      <c r="AA1024" s="187"/>
      <c r="AB1024" s="185"/>
      <c r="AC1024" s="188"/>
      <c r="AD1024" s="186"/>
      <c r="AE1024" s="153"/>
      <c r="AF1024" s="153"/>
      <c r="AG1024" s="130"/>
      <c r="AH1024" s="153"/>
      <c r="AI1024" s="153"/>
    </row>
    <row r="1025" spans="27:35" ht="15.75">
      <c r="AA1025" s="187"/>
      <c r="AB1025" s="185"/>
      <c r="AC1025" s="188"/>
      <c r="AD1025" s="186"/>
      <c r="AE1025" s="153"/>
      <c r="AF1025" s="153"/>
      <c r="AG1025" s="130"/>
      <c r="AH1025" s="153"/>
      <c r="AI1025" s="153"/>
    </row>
    <row r="1026" spans="27:35" ht="15.75">
      <c r="AA1026" s="187"/>
      <c r="AB1026" s="185"/>
      <c r="AC1026" s="188"/>
      <c r="AD1026" s="186"/>
      <c r="AE1026" s="153"/>
      <c r="AF1026" s="153"/>
      <c r="AG1026" s="130"/>
      <c r="AH1026" s="153"/>
      <c r="AI1026" s="153"/>
    </row>
    <row r="1027" spans="27:35" ht="15.75">
      <c r="AA1027" s="187"/>
      <c r="AB1027" s="185"/>
      <c r="AC1027" s="188"/>
      <c r="AD1027" s="186"/>
      <c r="AE1027" s="153"/>
      <c r="AF1027" s="153"/>
      <c r="AG1027" s="130"/>
      <c r="AH1027" s="153"/>
      <c r="AI1027" s="153"/>
    </row>
    <row r="1028" spans="27:35" ht="15.75">
      <c r="AA1028" s="187"/>
      <c r="AB1028" s="185"/>
      <c r="AC1028" s="188"/>
      <c r="AD1028" s="186"/>
      <c r="AE1028" s="153"/>
      <c r="AF1028" s="153"/>
      <c r="AG1028" s="130"/>
      <c r="AH1028" s="153"/>
      <c r="AI1028" s="153"/>
    </row>
    <row r="1029" spans="27:35" ht="15.75">
      <c r="AA1029" s="187"/>
      <c r="AB1029" s="185"/>
      <c r="AC1029" s="188"/>
      <c r="AD1029" s="186"/>
      <c r="AE1029" s="153"/>
      <c r="AF1029" s="153"/>
      <c r="AG1029" s="130"/>
      <c r="AH1029" s="153"/>
      <c r="AI1029" s="153"/>
    </row>
    <row r="1030" spans="27:35" ht="15.75">
      <c r="AA1030" s="187"/>
      <c r="AB1030" s="185"/>
      <c r="AC1030" s="188"/>
      <c r="AD1030" s="186"/>
      <c r="AE1030" s="153"/>
      <c r="AF1030" s="153"/>
      <c r="AG1030" s="130"/>
      <c r="AH1030" s="153"/>
      <c r="AI1030" s="153"/>
    </row>
    <row r="1031" spans="27:35" ht="15.75">
      <c r="AA1031" s="187"/>
      <c r="AB1031" s="185"/>
      <c r="AC1031" s="188"/>
      <c r="AD1031" s="186"/>
      <c r="AE1031" s="153"/>
      <c r="AF1031" s="153"/>
      <c r="AG1031" s="130"/>
      <c r="AH1031" s="153"/>
      <c r="AI1031" s="153"/>
    </row>
    <row r="1032" spans="27:35" ht="15.75">
      <c r="AA1032" s="187"/>
      <c r="AB1032" s="185"/>
      <c r="AC1032" s="188"/>
      <c r="AD1032" s="186"/>
      <c r="AE1032" s="153"/>
      <c r="AF1032" s="153"/>
      <c r="AG1032" s="130"/>
      <c r="AH1032" s="153"/>
      <c r="AI1032" s="153"/>
    </row>
    <row r="1033" spans="27:35" ht="15.75">
      <c r="AA1033" s="187"/>
      <c r="AB1033" s="185"/>
      <c r="AC1033" s="188"/>
      <c r="AD1033" s="186"/>
      <c r="AE1033" s="153"/>
      <c r="AF1033" s="153"/>
      <c r="AG1033" s="130"/>
      <c r="AH1033" s="153"/>
      <c r="AI1033" s="153"/>
    </row>
    <row r="1034" spans="27:35" ht="15.75">
      <c r="AA1034" s="187"/>
      <c r="AB1034" s="185"/>
      <c r="AC1034" s="188"/>
      <c r="AD1034" s="186"/>
      <c r="AE1034" s="153"/>
      <c r="AF1034" s="153"/>
      <c r="AG1034" s="130"/>
      <c r="AH1034" s="153"/>
      <c r="AI1034" s="153"/>
    </row>
    <row r="1035" spans="27:35" ht="15.75">
      <c r="AA1035" s="187"/>
      <c r="AB1035" s="185"/>
      <c r="AC1035" s="188"/>
      <c r="AD1035" s="186"/>
      <c r="AE1035" s="153"/>
      <c r="AF1035" s="153"/>
      <c r="AG1035" s="130"/>
      <c r="AH1035" s="153"/>
      <c r="AI1035" s="153"/>
    </row>
    <row r="1036" spans="27:35" ht="15.75">
      <c r="AA1036" s="187"/>
      <c r="AB1036" s="185"/>
      <c r="AC1036" s="188"/>
      <c r="AD1036" s="186"/>
      <c r="AE1036" s="153"/>
      <c r="AF1036" s="153"/>
      <c r="AG1036" s="130"/>
      <c r="AH1036" s="153"/>
      <c r="AI1036" s="153"/>
    </row>
    <row r="1037" spans="27:35" ht="15.75">
      <c r="AA1037" s="187"/>
      <c r="AB1037" s="185"/>
      <c r="AC1037" s="188"/>
      <c r="AD1037" s="186"/>
      <c r="AE1037" s="153"/>
      <c r="AF1037" s="153"/>
      <c r="AG1037" s="130"/>
      <c r="AH1037" s="153"/>
      <c r="AI1037" s="153"/>
    </row>
    <row r="1038" spans="27:35" ht="15.75">
      <c r="AA1038" s="187"/>
      <c r="AB1038" s="185"/>
      <c r="AC1038" s="188"/>
      <c r="AD1038" s="186"/>
      <c r="AE1038" s="153"/>
      <c r="AF1038" s="153"/>
      <c r="AG1038" s="130"/>
      <c r="AH1038" s="153"/>
      <c r="AI1038" s="153"/>
    </row>
    <row r="1039" spans="27:35" ht="15.75">
      <c r="AA1039" s="187"/>
      <c r="AB1039" s="185"/>
      <c r="AC1039" s="188"/>
      <c r="AD1039" s="186"/>
      <c r="AE1039" s="153"/>
      <c r="AF1039" s="153"/>
      <c r="AG1039" s="130"/>
      <c r="AH1039" s="153"/>
      <c r="AI1039" s="153"/>
    </row>
    <row r="1040" spans="27:35" ht="15.75">
      <c r="AA1040" s="187"/>
      <c r="AB1040" s="185"/>
      <c r="AC1040" s="188"/>
      <c r="AD1040" s="186"/>
      <c r="AE1040" s="153"/>
      <c r="AF1040" s="153"/>
      <c r="AG1040" s="130"/>
      <c r="AH1040" s="153"/>
      <c r="AI1040" s="153"/>
    </row>
    <row r="1041" spans="27:35" ht="15.75">
      <c r="AA1041" s="187"/>
      <c r="AB1041" s="185"/>
      <c r="AC1041" s="188"/>
      <c r="AD1041" s="186"/>
      <c r="AE1041" s="153"/>
      <c r="AF1041" s="153"/>
      <c r="AG1041" s="130"/>
      <c r="AH1041" s="153"/>
      <c r="AI1041" s="153"/>
    </row>
    <row r="1042" spans="27:35" ht="15.75">
      <c r="AA1042" s="187"/>
      <c r="AB1042" s="185"/>
      <c r="AC1042" s="188"/>
      <c r="AD1042" s="186"/>
      <c r="AE1042" s="153"/>
      <c r="AF1042" s="153"/>
      <c r="AG1042" s="130"/>
      <c r="AH1042" s="153"/>
      <c r="AI1042" s="153"/>
    </row>
    <row r="1043" spans="27:35" ht="15.75">
      <c r="AA1043" s="187"/>
      <c r="AB1043" s="185"/>
      <c r="AC1043" s="188"/>
      <c r="AD1043" s="186"/>
      <c r="AE1043" s="153"/>
      <c r="AF1043" s="153"/>
      <c r="AG1043" s="130"/>
      <c r="AH1043" s="153"/>
      <c r="AI1043" s="153"/>
    </row>
    <row r="1044" spans="27:35" ht="15.75">
      <c r="AA1044" s="187"/>
      <c r="AB1044" s="185"/>
      <c r="AC1044" s="188"/>
      <c r="AD1044" s="186"/>
      <c r="AE1044" s="153"/>
      <c r="AF1044" s="153"/>
      <c r="AG1044" s="130"/>
      <c r="AH1044" s="153"/>
      <c r="AI1044" s="153"/>
    </row>
    <row r="1045" spans="27:35" ht="15.75">
      <c r="AA1045" s="187"/>
      <c r="AB1045" s="185"/>
      <c r="AC1045" s="188"/>
      <c r="AD1045" s="186"/>
      <c r="AE1045" s="153"/>
      <c r="AF1045" s="153"/>
      <c r="AG1045" s="130"/>
      <c r="AH1045" s="153"/>
      <c r="AI1045" s="153"/>
    </row>
    <row r="1046" spans="27:35" ht="15.75">
      <c r="AA1046" s="187"/>
      <c r="AB1046" s="185"/>
      <c r="AC1046" s="188"/>
      <c r="AD1046" s="186"/>
      <c r="AE1046" s="153"/>
      <c r="AF1046" s="153"/>
      <c r="AG1046" s="130"/>
      <c r="AH1046" s="153"/>
      <c r="AI1046" s="153"/>
    </row>
    <row r="1047" spans="27:35" ht="15.75">
      <c r="AA1047" s="187"/>
      <c r="AB1047" s="185"/>
      <c r="AC1047" s="188"/>
      <c r="AD1047" s="186"/>
      <c r="AE1047" s="153"/>
      <c r="AF1047" s="153"/>
      <c r="AG1047" s="130"/>
      <c r="AH1047" s="153"/>
      <c r="AI1047" s="153"/>
    </row>
    <row r="1048" spans="27:35" ht="15.75">
      <c r="AA1048" s="187"/>
      <c r="AB1048" s="185"/>
      <c r="AC1048" s="188"/>
      <c r="AD1048" s="186"/>
      <c r="AE1048" s="153"/>
      <c r="AF1048" s="153"/>
      <c r="AG1048" s="130"/>
      <c r="AH1048" s="153"/>
      <c r="AI1048" s="153"/>
    </row>
    <row r="1049" spans="27:35" ht="15.75">
      <c r="AA1049" s="187"/>
      <c r="AB1049" s="185"/>
      <c r="AC1049" s="188"/>
      <c r="AD1049" s="186"/>
      <c r="AE1049" s="153"/>
      <c r="AF1049" s="153"/>
      <c r="AG1049" s="130"/>
      <c r="AH1049" s="153"/>
      <c r="AI1049" s="153"/>
    </row>
    <row r="1050" spans="27:35" ht="15.75">
      <c r="AA1050" s="187"/>
      <c r="AB1050" s="185"/>
      <c r="AC1050" s="188"/>
      <c r="AD1050" s="186"/>
      <c r="AE1050" s="153"/>
      <c r="AF1050" s="153"/>
      <c r="AG1050" s="130"/>
      <c r="AH1050" s="153"/>
      <c r="AI1050" s="153"/>
    </row>
    <row r="1051" spans="27:35" ht="15.75">
      <c r="AA1051" s="187"/>
      <c r="AB1051" s="185"/>
      <c r="AC1051" s="188"/>
      <c r="AD1051" s="186"/>
      <c r="AE1051" s="153"/>
      <c r="AF1051" s="153"/>
      <c r="AG1051" s="130"/>
      <c r="AH1051" s="153"/>
      <c r="AI1051" s="153"/>
    </row>
    <row r="1052" spans="27:35" ht="15.75">
      <c r="AA1052" s="187"/>
      <c r="AB1052" s="185"/>
      <c r="AC1052" s="188"/>
      <c r="AD1052" s="186"/>
      <c r="AE1052" s="153"/>
      <c r="AF1052" s="153"/>
      <c r="AG1052" s="130"/>
      <c r="AH1052" s="153"/>
      <c r="AI1052" s="153"/>
    </row>
    <row r="1053" spans="27:35" ht="15.75">
      <c r="AA1053" s="187"/>
      <c r="AB1053" s="185"/>
      <c r="AC1053" s="188"/>
      <c r="AD1053" s="186"/>
      <c r="AE1053" s="153"/>
      <c r="AF1053" s="153"/>
      <c r="AG1053" s="130"/>
      <c r="AH1053" s="153"/>
      <c r="AI1053" s="153"/>
    </row>
    <row r="1054" spans="27:35" ht="15.75">
      <c r="AA1054" s="187"/>
      <c r="AB1054" s="185"/>
      <c r="AC1054" s="188"/>
      <c r="AD1054" s="186"/>
      <c r="AE1054" s="153"/>
      <c r="AF1054" s="153"/>
      <c r="AG1054" s="130"/>
      <c r="AH1054" s="153"/>
      <c r="AI1054" s="153"/>
    </row>
    <row r="1055" spans="27:35" ht="15.75">
      <c r="AA1055" s="187"/>
      <c r="AB1055" s="185"/>
      <c r="AC1055" s="188"/>
      <c r="AD1055" s="186"/>
      <c r="AE1055" s="153"/>
      <c r="AF1055" s="153"/>
      <c r="AG1055" s="130"/>
      <c r="AH1055" s="153"/>
      <c r="AI1055" s="153"/>
    </row>
    <row r="1056" spans="27:35" ht="15.75">
      <c r="AA1056" s="187"/>
      <c r="AB1056" s="185"/>
      <c r="AC1056" s="188"/>
      <c r="AD1056" s="186"/>
      <c r="AE1056" s="153"/>
      <c r="AF1056" s="153"/>
      <c r="AG1056" s="130"/>
      <c r="AH1056" s="153"/>
      <c r="AI1056" s="153"/>
    </row>
    <row r="1057" spans="27:35" ht="15.75">
      <c r="AA1057" s="187"/>
      <c r="AB1057" s="185"/>
      <c r="AC1057" s="188"/>
      <c r="AD1057" s="186"/>
      <c r="AE1057" s="153"/>
      <c r="AF1057" s="153"/>
      <c r="AG1057" s="130"/>
      <c r="AH1057" s="153"/>
      <c r="AI1057" s="153"/>
    </row>
    <row r="1058" spans="27:35" ht="15.75">
      <c r="AA1058" s="187"/>
      <c r="AB1058" s="185"/>
      <c r="AC1058" s="188"/>
      <c r="AD1058" s="186"/>
      <c r="AE1058" s="153"/>
      <c r="AF1058" s="153"/>
      <c r="AG1058" s="130"/>
      <c r="AH1058" s="153"/>
      <c r="AI1058" s="153"/>
    </row>
  </sheetData>
  <sheetProtection password="DE47" sheet="1" objects="1" scenarios="1" selectLockedCells="1" selectUnlockedCells="1"/>
  <mergeCells count="1">
    <mergeCell ref="B53:C53"/>
  </mergeCells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Tijmensen</dc:creator>
  <cp:keywords/>
  <dc:description/>
  <cp:lastModifiedBy>Tijmensen</cp:lastModifiedBy>
  <dcterms:created xsi:type="dcterms:W3CDTF">2006-01-25T22:38:12Z</dcterms:created>
  <dcterms:modified xsi:type="dcterms:W3CDTF">2012-01-08T12:26:23Z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